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2010" activeTab="0"/>
  </bookViews>
  <sheets>
    <sheet name="Progr.hinweise" sheetId="1" r:id="rId1"/>
    <sheet name="Ergebnisse(Text)" sheetId="2" r:id="rId2"/>
    <sheet name="Transportkosten-Gülle" sheetId="3" r:id="rId3"/>
    <sheet name="Transport(Gülle) oder Pachten" sheetId="4" r:id="rId4"/>
    <sheet name="Transportkosten-Festmist" sheetId="5" r:id="rId5"/>
    <sheet name="Separierung u. Transport" sheetId="6" r:id="rId6"/>
    <sheet name="Pacht" sheetId="7" r:id="rId7"/>
    <sheet name="Kostenvergleich (je kg P2O5)" sheetId="8" r:id="rId8"/>
    <sheet name="Rentabil.Mast" sheetId="9" r:id="rId9"/>
  </sheets>
  <definedNames>
    <definedName name="_xlnm.Print_Area" localSheetId="7">'Kostenvergleich (je kg P2O5)'!$B$2:$K$42</definedName>
    <definedName name="_xlnm.Print_Area" localSheetId="0">'Progr.hinweise'!$B$1:$I$64</definedName>
  </definedNames>
  <calcPr fullCalcOnLoad="1"/>
</workbook>
</file>

<file path=xl/comments6.xml><?xml version="1.0" encoding="utf-8"?>
<comments xmlns="http://schemas.openxmlformats.org/spreadsheetml/2006/main">
  <authors>
    <author>Ein gesch?tzter Microsoft Office Anwender</author>
  </authors>
  <commentList>
    <comment ref="M8" authorId="0">
      <text>
        <r>
          <rPr>
            <sz val="12"/>
            <rFont val="Tahoma"/>
            <family val="2"/>
          </rPr>
          <t>Die Transportkosten werden aus dem Registerblatt " Transportkosten Gülle " übernommen.</t>
        </r>
      </text>
    </comment>
    <comment ref="B13" authorId="0">
      <text>
        <r>
          <rPr>
            <sz val="8"/>
            <rFont val="Tahoma"/>
            <family val="0"/>
          </rPr>
          <t>Die Transportkosten werden aus dem Register " Transportkosten Festmist " übernommen.</t>
        </r>
      </text>
    </comment>
  </commentList>
</comments>
</file>

<file path=xl/sharedStrings.xml><?xml version="1.0" encoding="utf-8"?>
<sst xmlns="http://schemas.openxmlformats.org/spreadsheetml/2006/main" count="377" uniqueCount="250">
  <si>
    <t>VIELDUNG</t>
  </si>
  <si>
    <t xml:space="preserve">   Betriebswirtschaftliche Beurteilung von Anpassungsmaßnahmen</t>
  </si>
  <si>
    <t>bei Nährstoffüberschüsssen ( Transport, Separierung, Pacht )</t>
  </si>
  <si>
    <t xml:space="preserve">Landesanstalt für Entwicklung der Landwirtschaft und der ländlichen Räume   </t>
  </si>
  <si>
    <t xml:space="preserve"> 73525 Schwäbisch Gmünd (Tel.: 07171 / 917-100)</t>
  </si>
  <si>
    <t xml:space="preserve">Kosten des Gülletransports bei zunehmender Entfernung </t>
  </si>
  <si>
    <t>Ermittlung des entsprechenden  Vergleichspachtpreises</t>
  </si>
  <si>
    <t>gegenüber Gülletransport</t>
  </si>
  <si>
    <t>Wirtschaftdüngerart :</t>
  </si>
  <si>
    <t>Schweinegülle</t>
  </si>
  <si>
    <t>Transport:</t>
  </si>
  <si>
    <t>Gewerblicher Unternehmer</t>
  </si>
  <si>
    <t>Fütterung :</t>
  </si>
  <si>
    <t>NP - reduziert ( mit Phytase )</t>
  </si>
  <si>
    <t xml:space="preserve"> Transportfahrzeug ( cbm )</t>
  </si>
  <si>
    <t>Durchschnittsgeschwindigkeit ( km / Std. )</t>
  </si>
  <si>
    <r>
      <t>Max.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- Menge aus Gülle / ha </t>
    </r>
  </si>
  <si>
    <t>kg</t>
  </si>
  <si>
    <t xml:space="preserve">Max. Gülle / ha </t>
  </si>
  <si>
    <t>cbm</t>
  </si>
  <si>
    <t>Festkosten und Lohnansatz für Zupachtfläche</t>
  </si>
  <si>
    <r>
      <t xml:space="preserve">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 je cbm Gülle ( kg )</t>
    </r>
  </si>
  <si>
    <t>davon</t>
  </si>
  <si>
    <t>Feste Maschinenkosten</t>
  </si>
  <si>
    <t>Gülleanfall / MPl. ( cbm )</t>
  </si>
  <si>
    <t>Gemeinkosten</t>
  </si>
  <si>
    <t>Lohnansatz</t>
  </si>
  <si>
    <t>Entfernung</t>
  </si>
  <si>
    <t>Transportzeit</t>
  </si>
  <si>
    <t>Gesamtzeit</t>
  </si>
  <si>
    <t>Kosten des Transports</t>
  </si>
  <si>
    <t>Einfache</t>
  </si>
  <si>
    <t>Transport-</t>
  </si>
  <si>
    <t>einfach</t>
  </si>
  <si>
    <t>hin u. zurück</t>
  </si>
  <si>
    <t>( m. Be. u. Entladen )</t>
  </si>
  <si>
    <t>je MP</t>
  </si>
  <si>
    <t>je cbm</t>
  </si>
  <si>
    <r>
      <t>je kg P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0"/>
      </rPr>
      <t>O</t>
    </r>
    <r>
      <rPr>
        <b/>
        <vertAlign val="subscript"/>
        <sz val="20"/>
        <rFont val="Arial"/>
        <family val="2"/>
      </rPr>
      <t>5</t>
    </r>
  </si>
  <si>
    <t>kosten</t>
  </si>
  <si>
    <r>
      <t xml:space="preserve">einem Deckungsbeitrag / ha </t>
    </r>
    <r>
      <rPr>
        <b/>
        <vertAlign val="superscript"/>
        <sz val="20"/>
        <rFont val="Arial"/>
        <family val="2"/>
      </rPr>
      <t>1)</t>
    </r>
    <r>
      <rPr>
        <b/>
        <sz val="20"/>
        <rFont val="Arial"/>
        <family val="2"/>
      </rPr>
      <t xml:space="preserve"> von</t>
    </r>
  </si>
  <si>
    <t>km</t>
  </si>
  <si>
    <t>Max. Gülle / ha ( cbm ) :</t>
  </si>
  <si>
    <t xml:space="preserve">Faßgröße ( cbm ) : </t>
  </si>
  <si>
    <t>Gülle transportieren oder Fläche zupachten ?</t>
  </si>
  <si>
    <t>Festkosten u. Lohnansatz für Zupachtfläche ( je ha )</t>
  </si>
  <si>
    <r>
      <t>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 Gehalt der Gülle je cbm </t>
    </r>
  </si>
  <si>
    <r>
      <t>Max. Düngung mit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 auf der Zupachtfläche ( je ha )</t>
    </r>
  </si>
  <si>
    <t>Max. Ausbringungsmenge auf der Zupachtfläche ( je ha )</t>
  </si>
  <si>
    <t>Ergebnis :</t>
  </si>
  <si>
    <t>Transport</t>
  </si>
  <si>
    <t>Beispiel :</t>
  </si>
  <si>
    <t xml:space="preserve">kosten </t>
  </si>
  <si>
    <t>Bei einem  DB  von</t>
  </si>
  <si>
    <t xml:space="preserve"> der maximale Pachtpreis</t>
  </si>
  <si>
    <t>( DB abzügl. Festkosten u. Lohnansatz ). Bei</t>
  </si>
  <si>
    <t xml:space="preserve"> Transportkosten von</t>
  </si>
  <si>
    <t>liegt der Vergleichspachtpreis um</t>
  </si>
  <si>
    <t>(</t>
  </si>
  <si>
    <t>x</t>
  </si>
  <si>
    <t>über dem</t>
  </si>
  <si>
    <t xml:space="preserve"> maximalen Pachtpreis ( beträgt also </t>
  </si>
  <si>
    <t>Max. Ausbr.menge ( cbm / ha ) :</t>
  </si>
  <si>
    <t xml:space="preserve">Kosten des Festmisttransports bei zunehmender Entfernung </t>
  </si>
  <si>
    <t>gegenüber Festmisttransport</t>
  </si>
  <si>
    <t>Schweinefestmist</t>
  </si>
  <si>
    <t>b ) Transport zu Kosten gewerbl. Unternehmer beim Betrieb Strehle</t>
  </si>
  <si>
    <t xml:space="preserve"> Transportfahrzeug ( t )</t>
  </si>
  <si>
    <r>
      <t>Max. P</t>
    </r>
    <r>
      <rPr>
        <vertAlign val="subscript"/>
        <sz val="20"/>
        <rFont val="Arial"/>
        <family val="2"/>
      </rPr>
      <t>2</t>
    </r>
    <r>
      <rPr>
        <sz val="20"/>
        <rFont val="Arial"/>
        <family val="2"/>
      </rPr>
      <t>O</t>
    </r>
    <r>
      <rPr>
        <vertAlign val="subscript"/>
        <sz val="20"/>
        <rFont val="Arial"/>
        <family val="2"/>
      </rPr>
      <t>5</t>
    </r>
    <r>
      <rPr>
        <sz val="20"/>
        <rFont val="Arial"/>
        <family val="2"/>
      </rPr>
      <t xml:space="preserve">- Menge aus Festmist/ ha </t>
    </r>
  </si>
  <si>
    <t>Zeitbedarf  Beladen ( Std. / Zug )</t>
  </si>
  <si>
    <t xml:space="preserve">Max. Festmistmenge / ha </t>
  </si>
  <si>
    <t>t</t>
  </si>
  <si>
    <t>Zeitbedarf  Entladen im Zwischenlager ( Std. / Zug )</t>
  </si>
  <si>
    <r>
      <t xml:space="preserve">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 je  t  Festmist ( kg )</t>
    </r>
  </si>
  <si>
    <t>Festmistanfall / MPl. (t )</t>
  </si>
  <si>
    <t xml:space="preserve">Entfernung </t>
  </si>
  <si>
    <t xml:space="preserve">Vergleichspachtpreis bei </t>
  </si>
  <si>
    <t>je Zug</t>
  </si>
  <si>
    <t>je t</t>
  </si>
  <si>
    <r>
      <t xml:space="preserve">einem Deckungsbeitrag / ha </t>
    </r>
    <r>
      <rPr>
        <b/>
        <vertAlign val="superscript"/>
        <sz val="22"/>
        <rFont val="Arial"/>
        <family val="2"/>
      </rPr>
      <t>1)</t>
    </r>
    <r>
      <rPr>
        <b/>
        <sz val="22"/>
        <rFont val="Arial"/>
        <family val="2"/>
      </rPr>
      <t xml:space="preserve"> von</t>
    </r>
  </si>
  <si>
    <t>Std. / Zug</t>
  </si>
  <si>
    <t>Max.Festmistmenge / ha (t ) :</t>
  </si>
  <si>
    <t xml:space="preserve">Transportvolumen ( cbm ) : </t>
  </si>
  <si>
    <t>Lohnt sich Separierung von Gülle und Transport der Feststoffe ?</t>
  </si>
  <si>
    <t xml:space="preserve">Beispiel : </t>
  </si>
  <si>
    <t xml:space="preserve">  Mastschweinegülle</t>
  </si>
  <si>
    <t>( Diese Tabelle baut z. T. auf den Reg.blättern Transp.kosten Gülle und Transportkosten Festmist auf )</t>
  </si>
  <si>
    <t xml:space="preserve"> cbm</t>
  </si>
  <si>
    <t>Separierung  der Gülle und Transport der Feststoffe</t>
  </si>
  <si>
    <t>Transport der Rohgülle</t>
  </si>
  <si>
    <r>
      <t>Abscheidegrad bei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</si>
  <si>
    <t>%</t>
  </si>
  <si>
    <r>
      <t xml:space="preserve">Separierungskosten ( variabel u. fest ) </t>
    </r>
    <r>
      <rPr>
        <vertAlign val="superscript"/>
        <sz val="16"/>
        <rFont val="Arial"/>
        <family val="2"/>
      </rPr>
      <t>1)</t>
    </r>
  </si>
  <si>
    <r>
      <t>Abscheidung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 xml:space="preserve"> </t>
    </r>
  </si>
  <si>
    <t>kg / cbm</t>
  </si>
  <si>
    <t>Feststoffanfall</t>
  </si>
  <si>
    <t>Transportkosten Feststoff bei ...</t>
  </si>
  <si>
    <t xml:space="preserve"> km  :</t>
  </si>
  <si>
    <r>
      <t xml:space="preserve">Gesamtkosten </t>
    </r>
    <r>
      <rPr>
        <sz val="18"/>
        <rFont val="Arial"/>
        <family val="2"/>
      </rPr>
      <t>( Sep. + Transp.) bei ...</t>
    </r>
  </si>
  <si>
    <t>je cbm Gülle</t>
  </si>
  <si>
    <r>
      <t>je kg transp. P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0"/>
      </rPr>
      <t>O</t>
    </r>
    <r>
      <rPr>
        <b/>
        <vertAlign val="subscript"/>
        <sz val="16"/>
        <rFont val="Arial"/>
        <family val="2"/>
      </rPr>
      <t>4</t>
    </r>
  </si>
  <si>
    <r>
      <t>je kg transp. P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0"/>
      </rPr>
      <t>O</t>
    </r>
    <r>
      <rPr>
        <b/>
        <vertAlign val="subscript"/>
        <sz val="16"/>
        <rFont val="Arial"/>
        <family val="2"/>
      </rPr>
      <t>5</t>
    </r>
  </si>
  <si>
    <t>nur  günstiger ( = geringere Kosten je relevante Nährstoffeinheit ) als "Transport der Rohgülle " bei</t>
  </si>
  <si>
    <t xml:space="preserve"> - niedrigen Separierungskosten ( = hoher Auslastung der Anlage )  und</t>
  </si>
  <si>
    <t xml:space="preserve"> - weiter Entfernung bis zur aufnehmenden Region</t>
  </si>
  <si>
    <t xml:space="preserve">1) Einschl. der Kosten für eine Vorgrube und eine Festmistplatte, unter Berücksichtigung des eingesparten Lagerraums für Rohgülle. </t>
  </si>
  <si>
    <t>Zu den Annahmen zur Separierung vgl. : Feststoffabtrennung aus Flüssigmist mit Preßschneckenseparatoren. Agrartechnische Berichte des Instituts für</t>
  </si>
  <si>
    <t>Agrartechnik und der Landesanstalt für ldw. Maschinen- und Bauwesen der Universität Hohenheim. 1995.</t>
  </si>
  <si>
    <t>Belastung der Schweinemast durch  hohe Pachtpreise</t>
  </si>
  <si>
    <t>Zeithorizont :</t>
  </si>
  <si>
    <t>Stand:</t>
  </si>
  <si>
    <r>
      <t xml:space="preserve"> Abfuhr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 xml:space="preserve"> / ha ( kg )</t>
    </r>
  </si>
  <si>
    <t>Ertrag je ha ( dt )</t>
  </si>
  <si>
    <t>dt</t>
  </si>
  <si>
    <t xml:space="preserve">Marktleistung Getreide            ( </t>
  </si>
  <si>
    <t>MEKA, Ausgleichszulage</t>
  </si>
  <si>
    <t>Summe Leistungen</t>
  </si>
  <si>
    <t>Saatgut</t>
  </si>
  <si>
    <t>Mineraldünger ( i.d.R. nur N )</t>
  </si>
  <si>
    <t>Pflanzenschutz</t>
  </si>
  <si>
    <t>variable Maschinenkosten</t>
  </si>
  <si>
    <t>Lohnmaschinen</t>
  </si>
  <si>
    <t>Hagelversicherung,Trocknung (</t>
  </si>
  <si>
    <t>Zinsansatz</t>
  </si>
  <si>
    <t>( Festleg.dauer 6 Mon.,</t>
  </si>
  <si>
    <t>% )</t>
  </si>
  <si>
    <t>Summe variable Kosten</t>
  </si>
  <si>
    <t>Festkosten Maschinen</t>
  </si>
  <si>
    <t>Sonst. Fest- u.Gemeinkosten</t>
  </si>
  <si>
    <t>Lohnansatz ( inkl. zusätzl. Steuern )</t>
  </si>
  <si>
    <t xml:space="preserve"> Festkosten u. Lohnansatz</t>
  </si>
  <si>
    <t>Tatsächlicher Pachtpreis</t>
  </si>
  <si>
    <t>Belastung je ha durch zu hohe Pacht</t>
  </si>
  <si>
    <r>
      <t>max. Mastplätze je ha bei ausgegl.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</si>
  <si>
    <t>MP</t>
  </si>
  <si>
    <t>Belastung je MP durch zu hohe Pacht</t>
  </si>
  <si>
    <r>
      <t>Kosten je kg P</t>
    </r>
    <r>
      <rPr>
        <b/>
        <vertAlign val="subscript"/>
        <sz val="18"/>
        <color indexed="10"/>
        <rFont val="Arial"/>
        <family val="2"/>
      </rPr>
      <t>2</t>
    </r>
    <r>
      <rPr>
        <b/>
        <sz val="18"/>
        <color indexed="10"/>
        <rFont val="Arial"/>
        <family val="2"/>
      </rPr>
      <t>O</t>
    </r>
    <r>
      <rPr>
        <b/>
        <vertAlign val="subscript"/>
        <sz val="18"/>
        <color indexed="10"/>
        <rFont val="Arial"/>
        <family val="2"/>
      </rPr>
      <t>5</t>
    </r>
    <r>
      <rPr>
        <b/>
        <sz val="18"/>
        <color indexed="10"/>
        <rFont val="Arial"/>
        <family val="2"/>
      </rPr>
      <t xml:space="preserve"> durch zu hohe Pacht</t>
    </r>
  </si>
  <si>
    <t>Kosten der Nährstoffentsorgung  im Vergleich</t>
  </si>
  <si>
    <t>Entfernung einfach</t>
  </si>
  <si>
    <t xml:space="preserve">Transport </t>
  </si>
  <si>
    <t>Pacht</t>
  </si>
  <si>
    <t>( km )</t>
  </si>
  <si>
    <r>
      <t>ungünstig</t>
    </r>
    <r>
      <rPr>
        <vertAlign val="superscript"/>
        <sz val="20"/>
        <rFont val="Arial"/>
        <family val="2"/>
      </rPr>
      <t xml:space="preserve"> 3)</t>
    </r>
  </si>
  <si>
    <r>
      <t>günstig</t>
    </r>
    <r>
      <rPr>
        <vertAlign val="superscript"/>
        <sz val="20"/>
        <rFont val="Arial"/>
        <family val="2"/>
      </rPr>
      <t xml:space="preserve"> 2)</t>
    </r>
  </si>
  <si>
    <t>Gülle</t>
  </si>
  <si>
    <t>Festmist</t>
  </si>
  <si>
    <t>1) 40 % Abscheidung.</t>
  </si>
  <si>
    <t>Quelle : Entsprechende Arbeitsblätter in dieser Datei ( automatisch verknüpft ).</t>
  </si>
  <si>
    <t>Wirtschaftlichkeit der Schweinemast in</t>
  </si>
  <si>
    <t xml:space="preserve"> Abhängigkeit von der betrieblichen Nährstoffbilanz</t>
  </si>
  <si>
    <r>
      <t>Bilanzsaldo bei P</t>
    </r>
    <r>
      <rPr>
        <b/>
        <vertAlign val="subscript"/>
        <sz val="18"/>
        <rFont val="Arial"/>
        <family val="2"/>
      </rPr>
      <t>2</t>
    </r>
    <r>
      <rPr>
        <b/>
        <sz val="18"/>
        <rFont val="Arial"/>
        <family val="2"/>
      </rPr>
      <t>O</t>
    </r>
    <r>
      <rPr>
        <b/>
        <vertAlign val="subscript"/>
        <sz val="18"/>
        <rFont val="Arial"/>
        <family val="2"/>
      </rPr>
      <t>5</t>
    </r>
  </si>
  <si>
    <t>Kennwerte je Mastplatz</t>
  </si>
  <si>
    <t>ausgeglichen</t>
  </si>
  <si>
    <t>Deckungsbeitrag ( o. Düngerwert )</t>
  </si>
  <si>
    <r>
      <t>Düngerwert</t>
    </r>
    <r>
      <rPr>
        <sz val="16"/>
        <rFont val="Arial"/>
        <family val="2"/>
      </rPr>
      <t xml:space="preserve"> ( bei ordnungsgemäßer Ausbringung ) :</t>
    </r>
  </si>
  <si>
    <t xml:space="preserve"> -</t>
  </si>
  <si>
    <t>cbm    x</t>
  </si>
  <si>
    <t>Kosten des Abbaus des Nährstoffüberschusses :</t>
  </si>
  <si>
    <r>
      <t>kg 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 xml:space="preserve">5 </t>
    </r>
    <r>
      <rPr>
        <sz val="16"/>
        <rFont val="Arial"/>
        <family val="2"/>
      </rPr>
      <t>/ MP   x</t>
    </r>
  </si>
  <si>
    <t>je cbm )</t>
  </si>
  <si>
    <t>Deckungsbeitrag inkl. Düngerwert</t>
  </si>
  <si>
    <t>Jahreskosten Stall :</t>
  </si>
  <si>
    <t>% Jahreskosten</t>
  </si>
  <si>
    <r>
      <t>Anteilige Fest- und Gemeinkosten</t>
    </r>
    <r>
      <rPr>
        <vertAlign val="superscript"/>
        <sz val="18"/>
        <rFont val="Arial"/>
        <family val="2"/>
      </rPr>
      <t xml:space="preserve"> 1)</t>
    </r>
    <r>
      <rPr>
        <sz val="18"/>
        <rFont val="Arial"/>
        <family val="2"/>
      </rPr>
      <t xml:space="preserve"> :</t>
    </r>
  </si>
  <si>
    <t>Lohnansatz ( einschl. Eink.steuer ) :</t>
  </si>
  <si>
    <t>Akh  x</t>
  </si>
  <si>
    <t>Festkosten Stall inkl. Lohnansatz</t>
  </si>
  <si>
    <t>Unternehmergewinn / - verlust je MPl.</t>
  </si>
  <si>
    <t xml:space="preserve">Arbeitseinkommen </t>
  </si>
  <si>
    <t xml:space="preserve"> - je MPl.</t>
  </si>
  <si>
    <t xml:space="preserve"> - je Akh</t>
  </si>
  <si>
    <t>1) Einschl. der Festkosten der Gülleausbringung.</t>
  </si>
  <si>
    <t>€/MP</t>
  </si>
  <si>
    <t>€ / cbm</t>
  </si>
  <si>
    <t xml:space="preserve">€ / kg P2O5    ( </t>
  </si>
  <si>
    <t xml:space="preserve">€ Invest. x </t>
  </si>
  <si>
    <t>€ / Akh</t>
  </si>
  <si>
    <t>€/ha</t>
  </si>
  <si>
    <t>€/dt)</t>
  </si>
  <si>
    <t>€/kg</t>
  </si>
  <si>
    <t>€ / ha</t>
  </si>
  <si>
    <t>€/cbm</t>
  </si>
  <si>
    <t>€/ kg P2O4</t>
  </si>
  <si>
    <t>€/ kg P2O5</t>
  </si>
  <si>
    <t>€/ dt</t>
  </si>
  <si>
    <t>Festkosten  u. Lohn ( € / ha ) :</t>
  </si>
  <si>
    <t>Stundensatz ( € / Zug ) :</t>
  </si>
  <si>
    <t>Transportkosten / Std.( € )</t>
  </si>
  <si>
    <t>Trp.kosten / t  u. Std.( € )</t>
  </si>
  <si>
    <t>€</t>
  </si>
  <si>
    <t>€/ t</t>
  </si>
  <si>
    <t>€/ cbm )</t>
  </si>
  <si>
    <t>€ )</t>
  </si>
  <si>
    <t>Festkosten u. Lohn ( €/ ha ) :</t>
  </si>
  <si>
    <t>( € / cbm )</t>
  </si>
  <si>
    <t>Festkosten u. Lohnansatz ( € / ha ) :</t>
  </si>
  <si>
    <t>Stundensatz ( € / Faß ) :</t>
  </si>
  <si>
    <t>Trp.kosten /cbm u. Std.( € )</t>
  </si>
  <si>
    <t xml:space="preserve">Vergleichspachtpreis ( € / ha ) bei </t>
  </si>
  <si>
    <t xml:space="preserve"> ( mit  25 € für  Min.Düngung ) beträgt</t>
  </si>
  <si>
    <t>dt/ha</t>
  </si>
  <si>
    <t xml:space="preserve">/ ha, </t>
  </si>
  <si>
    <t>Bei einem tatsächlichen Pachtpreis oberhalb des Vergleichspachtpreises ist der Transport</t>
  </si>
  <si>
    <t>die bessere Anpassungsmaßnahme im Vergleich zur Pacht.</t>
  </si>
  <si>
    <t>Version 2.1 11/2006</t>
  </si>
  <si>
    <t>1)  25 € Kosten für mineralische N-Düngung berücksichtigt. DB einschl. Prämie aus Zahlungsanspruch (ZA).</t>
  </si>
  <si>
    <r>
      <t xml:space="preserve">bei einem DB / ha </t>
    </r>
    <r>
      <rPr>
        <vertAlign val="superscript"/>
        <sz val="16"/>
        <rFont val="Arial"/>
        <family val="2"/>
      </rPr>
      <t>1)</t>
    </r>
    <r>
      <rPr>
        <sz val="16"/>
        <rFont val="Arial"/>
        <family val="2"/>
      </rPr>
      <t xml:space="preserve"> von</t>
    </r>
  </si>
  <si>
    <r>
      <t>Vergleichspachtpreis</t>
    </r>
    <r>
      <rPr>
        <sz val="14"/>
        <rFont val="Arial"/>
        <family val="2"/>
      </rPr>
      <t xml:space="preserve"> ( € / ha inkl. ZA )</t>
    </r>
  </si>
  <si>
    <t>Annahmen : Es wird 1 ha Fläche mit Zahlungsanspruch gepachtet</t>
  </si>
  <si>
    <t>GAP-Reform, 2006</t>
  </si>
  <si>
    <t>Prämie aus Zahlungsanspruch</t>
  </si>
  <si>
    <r>
      <t xml:space="preserve">Deckungsbeitrag </t>
    </r>
    <r>
      <rPr>
        <b/>
        <sz val="16"/>
        <color indexed="8"/>
        <rFont val="Arial"/>
        <family val="0"/>
      </rPr>
      <t xml:space="preserve"> (mit Prämien)</t>
    </r>
  </si>
  <si>
    <r>
      <t>Anfall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 xml:space="preserve"> je Mastplatz (kg)</t>
    </r>
  </si>
  <si>
    <r>
      <t>Anfall m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 xml:space="preserve"> je MP</t>
    </r>
  </si>
  <si>
    <r>
      <t>Belastung je m</t>
    </r>
    <r>
      <rPr>
        <b/>
        <vertAlign val="superscript"/>
        <sz val="18"/>
        <color indexed="10"/>
        <rFont val="Arial"/>
        <family val="2"/>
      </rPr>
      <t>3</t>
    </r>
    <r>
      <rPr>
        <b/>
        <sz val="18"/>
        <color indexed="10"/>
        <rFont val="Arial"/>
        <family val="2"/>
      </rPr>
      <t xml:space="preserve"> durch zu hohe Pacht</t>
    </r>
  </si>
  <si>
    <r>
      <t>€/m</t>
    </r>
    <r>
      <rPr>
        <vertAlign val="superscript"/>
        <sz val="18"/>
        <color indexed="10"/>
        <rFont val="Arial"/>
        <family val="2"/>
      </rPr>
      <t>3</t>
    </r>
  </si>
  <si>
    <r>
      <t>kg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>/cbm</t>
    </r>
  </si>
  <si>
    <t>Gülleanfall/MPl.:</t>
  </si>
  <si>
    <t>Nährstoffgehalt Gülle :</t>
  </si>
  <si>
    <r>
      <t>Anfall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 xml:space="preserve"> / MPl.:</t>
    </r>
  </si>
  <si>
    <t>Pachtpreis für 1 ha inkl. ZA :</t>
  </si>
  <si>
    <t xml:space="preserve">€ </t>
  </si>
  <si>
    <r>
      <t>max. Ausbring.menge je ha (m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</si>
  <si>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t>€/dt</t>
  </si>
  <si>
    <t xml:space="preserve">Belastung je cbm Gülle bei </t>
  </si>
  <si>
    <t>tatsächlichem Pachtpreis von</t>
  </si>
  <si>
    <t>Entsorgungskosten bei steigenden Pachtpreisen</t>
  </si>
  <si>
    <t>(mit Be. u. Entladen)</t>
  </si>
  <si>
    <t>Wirtschaftsdüngerart :</t>
  </si>
  <si>
    <t>Zeitbed. Entleeren im Zwischenlager (Std. / Fass)</t>
  </si>
  <si>
    <t>Preise inkl. 19% Mwst.</t>
  </si>
  <si>
    <t xml:space="preserve">Ertragsniveau Getreide (dt) </t>
  </si>
  <si>
    <t>Maximaler Pachtpreis (€)</t>
  </si>
  <si>
    <t>Entsorgungskosten je cbm in EURO</t>
  </si>
  <si>
    <t>Zusätzl. Festkosten bei Zupacht :</t>
  </si>
  <si>
    <t xml:space="preserve"> Max. Pachtpreis langfristig</t>
  </si>
  <si>
    <t>Überschuss</t>
  </si>
  <si>
    <t>Std. / Fass</t>
  </si>
  <si>
    <t>je Fass</t>
  </si>
  <si>
    <t>Zeitbedarf  Befüllen (Std. / Fass)</t>
  </si>
  <si>
    <t>2) Separierungskosten: niedrig</t>
  </si>
  <si>
    <t>3) Separierungskosten: hoch</t>
  </si>
  <si>
    <t>Separieren und Transport der Feststoffe</t>
  </si>
  <si>
    <t>Für Grafik:</t>
  </si>
  <si>
    <r>
      <t>Separieren</t>
    </r>
    <r>
      <rPr>
        <vertAlign val="superscript"/>
        <sz val="14"/>
        <rFont val="Arial"/>
        <family val="2"/>
      </rPr>
      <t xml:space="preserve"> 1)</t>
    </r>
    <r>
      <rPr>
        <sz val="14"/>
        <rFont val="Arial"/>
        <family val="2"/>
      </rPr>
      <t xml:space="preserve">  u.Transport der Feststoffe ungünstig </t>
    </r>
  </si>
  <si>
    <r>
      <t>Separieren</t>
    </r>
    <r>
      <rPr>
        <vertAlign val="superscript"/>
        <sz val="14"/>
        <rFont val="Arial"/>
        <family val="2"/>
      </rPr>
      <t xml:space="preserve"> 1)</t>
    </r>
    <r>
      <rPr>
        <sz val="14"/>
        <rFont val="Arial"/>
        <family val="2"/>
      </rPr>
      <t xml:space="preserve">  u.Transport der Feststoffe günstig </t>
    </r>
  </si>
  <si>
    <r>
      <t>Kosten je entsorgtes kg P</t>
    </r>
    <r>
      <rPr>
        <b/>
        <vertAlign val="subscript"/>
        <sz val="22"/>
        <rFont val="Arial"/>
        <family val="2"/>
      </rPr>
      <t>2</t>
    </r>
    <r>
      <rPr>
        <b/>
        <sz val="22"/>
        <rFont val="Arial"/>
        <family val="2"/>
      </rPr>
      <t>O</t>
    </r>
    <r>
      <rPr>
        <b/>
        <vertAlign val="subscript"/>
        <sz val="22"/>
        <rFont val="Arial"/>
        <family val="2"/>
      </rPr>
      <t>5</t>
    </r>
    <r>
      <rPr>
        <b/>
        <sz val="22"/>
        <rFont val="Arial"/>
        <family val="2"/>
      </rPr>
      <t xml:space="preserve"> ( in € )</t>
    </r>
  </si>
  <si>
    <t xml:space="preserve"> - hohem Abscheidegrad beim überschüssigen Nährstoff ( i. d. R. P2O5 )  und</t>
  </si>
  <si>
    <r>
      <t>Fazit</t>
    </r>
    <r>
      <rPr>
        <sz val="18"/>
        <rFont val="Arial"/>
        <family val="2"/>
      </rPr>
      <t xml:space="preserve"> : </t>
    </r>
    <r>
      <rPr>
        <sz val="16"/>
        <rFont val="Arial"/>
        <family val="2"/>
      </rPr>
      <t>Ohne einen Erlös für den Feststoff ist  " Separierung und Transport der Feststoffe "</t>
    </r>
    <r>
      <rPr>
        <sz val="18"/>
        <rFont val="Arial"/>
        <family val="2"/>
      </rPr>
      <t xml:space="preserve"> </t>
    </r>
  </si>
  <si>
    <t>1) DB bei Düngungskosten von 25 € für Mineral - N und einer Prämie aus ZA von 300 €.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</si>
</sst>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_-* #,##0.0\ &quot;DM&quot;_-;\-* #,##0.0\ &quot;DM&quot;_-;_-* &quot;-&quot;??\ &quot;DM&quot;_-;_-@_-"/>
    <numFmt numFmtId="178" formatCode="_-* #,##0\ &quot;DM&quot;_-;\-* #,##0\ &quot;DM&quot;_-;_-* &quot;-&quot;??\ &quot;DM&quot;_-;_-@_-"/>
    <numFmt numFmtId="179" formatCode="#,##0.0"/>
    <numFmt numFmtId="180" formatCode="#,##0_ ;\-#,##0\ "/>
    <numFmt numFmtId="181" formatCode="0.0000000"/>
    <numFmt numFmtId="182" formatCode="_-* #,##0.0\ _D_M_-;\-* #,##0.0\ _D_M_-;_-* &quot;-&quot;??\ _D_M_-;_-@_-"/>
    <numFmt numFmtId="183" formatCode="_-* #,##0\ _D_M_-;\-* #,##0\ _D_M_-;_-* &quot;-&quot;??\ _D_M_-;_-@_-"/>
    <numFmt numFmtId="184" formatCode="_-* #,##0.000\ _D_M_-;\-* #,##0.000\ _D_M_-;_-* &quot;-&quot;??\ _D_M_-;_-@_-"/>
    <numFmt numFmtId="185" formatCode="_-* #,##0.0000\ _D_M_-;\-* #,##0.0000\ _D_M_-;_-* &quot;-&quot;??\ _D_M_-;_-@_-"/>
    <numFmt numFmtId="186" formatCode="0.00000000"/>
    <numFmt numFmtId="187" formatCode="#,##0.00\ [$€-407]"/>
    <numFmt numFmtId="188" formatCode="#,##0.0\ [$€-407]"/>
    <numFmt numFmtId="189" formatCode="#,##0\ [$€-407]"/>
    <numFmt numFmtId="190" formatCode="[$€-C07]\ #,##0.00"/>
    <numFmt numFmtId="191" formatCode="[$€-C07]\ #,##0.0"/>
    <numFmt numFmtId="192" formatCode="[$€-C07]\ #,##0"/>
    <numFmt numFmtId="193" formatCode="#,##0.00\ &quot;€&quot;"/>
    <numFmt numFmtId="194" formatCode="#,##0.0\ &quot;€&quot;"/>
    <numFmt numFmtId="195" formatCode="#,##0\ &quot;€&quot;"/>
    <numFmt numFmtId="196" formatCode="0.00_ ;[Red]\-0.00\ "/>
    <numFmt numFmtId="197" formatCode="0.0\ &quot;kg&quot;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26"/>
      <color indexed="9"/>
      <name val="Arial"/>
      <family val="2"/>
    </font>
    <font>
      <sz val="24"/>
      <name val="Arial"/>
      <family val="2"/>
    </font>
    <font>
      <sz val="28"/>
      <name val="Arial"/>
      <family val="2"/>
    </font>
    <font>
      <vertAlign val="subscript"/>
      <sz val="18"/>
      <name val="Arial"/>
      <family val="2"/>
    </font>
    <font>
      <b/>
      <sz val="28"/>
      <color indexed="9"/>
      <name val="Arial"/>
      <family val="2"/>
    </font>
    <font>
      <b/>
      <sz val="20"/>
      <color indexed="8"/>
      <name val="Arial"/>
      <family val="2"/>
    </font>
    <font>
      <b/>
      <vertAlign val="subscript"/>
      <sz val="2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4"/>
      <color indexed="9"/>
      <name val="Arial"/>
      <family val="2"/>
    </font>
    <font>
      <sz val="16"/>
      <color indexed="9"/>
      <name val="Arial"/>
      <family val="2"/>
    </font>
    <font>
      <b/>
      <i/>
      <sz val="18"/>
      <name val="Arial"/>
      <family val="0"/>
    </font>
    <font>
      <i/>
      <sz val="16"/>
      <name val="Arial"/>
      <family val="0"/>
    </font>
    <font>
      <b/>
      <i/>
      <sz val="16"/>
      <name val="Arial"/>
      <family val="0"/>
    </font>
    <font>
      <vertAlign val="subscript"/>
      <sz val="16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sz val="18"/>
      <color indexed="8"/>
      <name val="Arial"/>
      <family val="0"/>
    </font>
    <font>
      <vertAlign val="superscript"/>
      <sz val="18"/>
      <name val="Arial"/>
      <family val="2"/>
    </font>
    <font>
      <vertAlign val="subscript"/>
      <sz val="20"/>
      <name val="Arial"/>
      <family val="2"/>
    </font>
    <font>
      <sz val="20"/>
      <color indexed="9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vertAlign val="superscript"/>
      <sz val="22"/>
      <name val="Arial"/>
      <family val="2"/>
    </font>
    <font>
      <b/>
      <sz val="18"/>
      <color indexed="8"/>
      <name val="Arial"/>
      <family val="0"/>
    </font>
    <font>
      <sz val="16"/>
      <color indexed="8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0"/>
    </font>
    <font>
      <b/>
      <sz val="20"/>
      <color indexed="9"/>
      <name val="Arial"/>
      <family val="2"/>
    </font>
    <font>
      <vertAlign val="superscript"/>
      <sz val="20"/>
      <name val="Arial"/>
      <family val="2"/>
    </font>
    <font>
      <b/>
      <sz val="18"/>
      <color indexed="10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8"/>
      <color indexed="8"/>
      <name val="Arial"/>
      <family val="0"/>
    </font>
    <font>
      <b/>
      <sz val="14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0"/>
    </font>
    <font>
      <b/>
      <i/>
      <sz val="14"/>
      <color indexed="8"/>
      <name val="Arial"/>
      <family val="2"/>
    </font>
    <font>
      <b/>
      <i/>
      <sz val="28"/>
      <color indexed="8"/>
      <name val="Arial"/>
      <family val="2"/>
    </font>
    <font>
      <b/>
      <i/>
      <sz val="12"/>
      <color indexed="8"/>
      <name val="Arial"/>
      <family val="2"/>
    </font>
    <font>
      <b/>
      <sz val="28"/>
      <name val="Arial"/>
      <family val="0"/>
    </font>
    <font>
      <b/>
      <sz val="16"/>
      <color indexed="8"/>
      <name val="Arial"/>
      <family val="2"/>
    </font>
    <font>
      <b/>
      <vertAlign val="superscript"/>
      <sz val="20"/>
      <name val="Arial"/>
      <family val="2"/>
    </font>
    <font>
      <sz val="24"/>
      <color indexed="9"/>
      <name val="Arial"/>
      <family val="2"/>
    </font>
    <font>
      <b/>
      <vertAlign val="subscript"/>
      <sz val="18"/>
      <name val="Arial"/>
      <family val="2"/>
    </font>
    <font>
      <sz val="18"/>
      <color indexed="9"/>
      <name val="Arial"/>
      <family val="2"/>
    </font>
    <font>
      <vertAlign val="superscript"/>
      <sz val="16"/>
      <name val="Arial"/>
      <family val="2"/>
    </font>
    <font>
      <sz val="13"/>
      <name val="Arial"/>
      <family val="2"/>
    </font>
    <font>
      <sz val="18"/>
      <color indexed="10"/>
      <name val="Arial"/>
      <family val="2"/>
    </font>
    <font>
      <b/>
      <sz val="20"/>
      <color indexed="10"/>
      <name val="Arial"/>
      <family val="2"/>
    </font>
    <font>
      <b/>
      <vertAlign val="subscript"/>
      <sz val="18"/>
      <color indexed="10"/>
      <name val="Arial"/>
      <family val="2"/>
    </font>
    <font>
      <b/>
      <sz val="16"/>
      <color indexed="10"/>
      <name val="Arial"/>
      <family val="0"/>
    </font>
    <font>
      <sz val="16"/>
      <color indexed="10"/>
      <name val="Arial"/>
      <family val="0"/>
    </font>
    <font>
      <b/>
      <sz val="32"/>
      <name val="Arial"/>
      <family val="2"/>
    </font>
    <font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vertAlign val="superscript"/>
      <sz val="18"/>
      <color indexed="10"/>
      <name val="Arial"/>
      <family val="2"/>
    </font>
    <font>
      <vertAlign val="superscript"/>
      <sz val="18"/>
      <color indexed="10"/>
      <name val="Arial"/>
      <family val="2"/>
    </font>
    <font>
      <sz val="9.5"/>
      <name val="Arial"/>
      <family val="0"/>
    </font>
    <font>
      <sz val="14"/>
      <color indexed="8"/>
      <name val="Arial"/>
      <family val="2"/>
    </font>
    <font>
      <sz val="15.25"/>
      <name val="Arial"/>
      <family val="2"/>
    </font>
    <font>
      <b/>
      <sz val="15.25"/>
      <name val="Arial"/>
      <family val="2"/>
    </font>
    <font>
      <sz val="12"/>
      <name val="Tahoma"/>
      <family val="2"/>
    </font>
    <font>
      <vertAlign val="superscript"/>
      <sz val="14"/>
      <name val="Arial"/>
      <family val="2"/>
    </font>
    <font>
      <b/>
      <vertAlign val="subscript"/>
      <sz val="2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172" fontId="7" fillId="0" borderId="0" xfId="0" applyNumberFormat="1" applyFont="1" applyBorder="1" applyAlignment="1">
      <alignment horizontal="centerContinuous"/>
    </xf>
    <xf numFmtId="172" fontId="7" fillId="0" borderId="15" xfId="0" applyNumberFormat="1" applyFont="1" applyBorder="1" applyAlignment="1">
      <alignment horizontal="centerContinuous"/>
    </xf>
    <xf numFmtId="172" fontId="7" fillId="0" borderId="14" xfId="0" applyNumberFormat="1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Continuous"/>
    </xf>
    <xf numFmtId="0" fontId="7" fillId="0" borderId="1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5" fillId="2" borderId="19" xfId="0" applyFont="1" applyFill="1" applyBorder="1" applyAlignment="1">
      <alignment horizontal="centerContinuous"/>
    </xf>
    <xf numFmtId="0" fontId="15" fillId="2" borderId="1" xfId="0" applyFont="1" applyFill="1" applyBorder="1" applyAlignment="1">
      <alignment horizontal="centerContinuous"/>
    </xf>
    <xf numFmtId="0" fontId="15" fillId="2" borderId="2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2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5" fillId="0" borderId="0" xfId="0" applyFont="1" applyFill="1" applyAlignment="1">
      <alignment/>
    </xf>
    <xf numFmtId="3" fontId="5" fillId="0" borderId="6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9" fillId="2" borderId="19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Alignment="1">
      <alignment/>
    </xf>
    <xf numFmtId="1" fontId="7" fillId="0" borderId="1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5" fillId="2" borderId="1" xfId="0" applyFont="1" applyFill="1" applyBorder="1" applyAlignment="1">
      <alignment horizontal="centerContinuous"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2" fontId="23" fillId="0" borderId="13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2" fontId="23" fillId="0" borderId="1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28" xfId="0" applyNumberFormat="1" applyFont="1" applyBorder="1" applyAlignment="1">
      <alignment/>
    </xf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9" fontId="4" fillId="0" borderId="24" xfId="0" applyNumberFormat="1" applyFont="1" applyFill="1" applyBorder="1" applyAlignment="1">
      <alignment horizontal="centerContinuous"/>
    </xf>
    <xf numFmtId="9" fontId="4" fillId="0" borderId="29" xfId="0" applyNumberFormat="1" applyFont="1" applyFill="1" applyBorder="1" applyAlignment="1">
      <alignment horizontal="centerContinuous"/>
    </xf>
    <xf numFmtId="0" fontId="6" fillId="0" borderId="30" xfId="0" applyFont="1" applyBorder="1" applyAlignment="1">
      <alignment horizontal="centerContinuous" wrapText="1"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5" fillId="0" borderId="9" xfId="0" applyFont="1" applyBorder="1" applyAlignment="1">
      <alignment/>
    </xf>
    <xf numFmtId="2" fontId="4" fillId="3" borderId="13" xfId="0" applyNumberFormat="1" applyFont="1" applyFill="1" applyBorder="1" applyAlignment="1" applyProtection="1">
      <alignment horizontal="center"/>
      <protection locked="0"/>
    </xf>
    <xf numFmtId="2" fontId="4" fillId="3" borderId="16" xfId="0" applyNumberFormat="1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6" fillId="3" borderId="31" xfId="0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center"/>
      <protection locked="0"/>
    </xf>
    <xf numFmtId="0" fontId="5" fillId="3" borderId="32" xfId="0" applyFont="1" applyFill="1" applyBorder="1" applyAlignment="1" applyProtection="1">
      <alignment horizontal="center"/>
      <protection locked="0"/>
    </xf>
    <xf numFmtId="0" fontId="6" fillId="3" borderId="33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172" fontId="5" fillId="3" borderId="21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Border="1" applyAlignment="1">
      <alignment/>
    </xf>
    <xf numFmtId="2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6" fillId="0" borderId="5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0" fillId="4" borderId="0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10" fillId="4" borderId="15" xfId="0" applyFont="1" applyFill="1" applyBorder="1" applyAlignment="1">
      <alignment/>
    </xf>
    <xf numFmtId="0" fontId="10" fillId="4" borderId="16" xfId="0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5" fillId="2" borderId="2" xfId="0" applyFont="1" applyFill="1" applyBorder="1" applyAlignment="1">
      <alignment horizontal="centerContinuous"/>
    </xf>
    <xf numFmtId="0" fontId="0" fillId="0" borderId="6" xfId="0" applyBorder="1" applyAlignment="1">
      <alignment/>
    </xf>
    <xf numFmtId="0" fontId="4" fillId="0" borderId="13" xfId="0" applyFont="1" applyBorder="1" applyAlignment="1">
      <alignment/>
    </xf>
    <xf numFmtId="0" fontId="0" fillId="0" borderId="36" xfId="0" applyBorder="1" applyAlignment="1">
      <alignment horizontal="centerContinuous"/>
    </xf>
    <xf numFmtId="3" fontId="5" fillId="0" borderId="2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1" fillId="0" borderId="19" xfId="0" applyFont="1" applyBorder="1" applyAlignment="1">
      <alignment/>
    </xf>
    <xf numFmtId="0" fontId="11" fillId="0" borderId="1" xfId="0" applyFont="1" applyBorder="1" applyAlignment="1">
      <alignment horizontal="right"/>
    </xf>
    <xf numFmtId="3" fontId="13" fillId="0" borderId="1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36" fillId="0" borderId="4" xfId="0" applyFont="1" applyBorder="1" applyAlignment="1">
      <alignment horizontal="centerContinuous"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35" fillId="2" borderId="5" xfId="0" applyFont="1" applyFill="1" applyBorder="1" applyAlignment="1">
      <alignment horizontal="centerContinuous"/>
    </xf>
    <xf numFmtId="0" fontId="35" fillId="2" borderId="6" xfId="0" applyFont="1" applyFill="1" applyBorder="1" applyAlignment="1">
      <alignment horizontal="centerContinuous"/>
    </xf>
    <xf numFmtId="0" fontId="10" fillId="2" borderId="15" xfId="0" applyFont="1" applyFill="1" applyBorder="1" applyAlignment="1">
      <alignment horizontal="centerContinuous"/>
    </xf>
    <xf numFmtId="0" fontId="10" fillId="2" borderId="16" xfId="0" applyFont="1" applyFill="1" applyBorder="1" applyAlignment="1">
      <alignment horizontal="centerContinuous"/>
    </xf>
    <xf numFmtId="0" fontId="10" fillId="2" borderId="5" xfId="0" applyFont="1" applyFill="1" applyBorder="1" applyAlignment="1">
      <alignment horizontal="centerContinuous"/>
    </xf>
    <xf numFmtId="0" fontId="10" fillId="2" borderId="6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2" borderId="16" xfId="0" applyFont="1" applyFill="1" applyBorder="1" applyAlignment="1">
      <alignment horizontal="centerContinuous"/>
    </xf>
    <xf numFmtId="0" fontId="0" fillId="0" borderId="15" xfId="0" applyBorder="1" applyAlignment="1">
      <alignment/>
    </xf>
    <xf numFmtId="0" fontId="7" fillId="0" borderId="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172" fontId="23" fillId="3" borderId="3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23" fillId="3" borderId="37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8" fillId="3" borderId="31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22" xfId="0" applyFont="1" applyBorder="1" applyAlignment="1">
      <alignment/>
    </xf>
    <xf numFmtId="0" fontId="4" fillId="0" borderId="17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3" xfId="0" applyNumberFormat="1" applyFont="1" applyFill="1" applyBorder="1" applyAlignment="1" applyProtection="1">
      <alignment/>
      <protection/>
    </xf>
    <xf numFmtId="0" fontId="6" fillId="0" borderId="17" xfId="0" applyFont="1" applyBorder="1" applyAlignment="1">
      <alignment/>
    </xf>
    <xf numFmtId="0" fontId="43" fillId="2" borderId="1" xfId="0" applyFont="1" applyFill="1" applyBorder="1" applyAlignment="1">
      <alignment horizontal="centerContinuous"/>
    </xf>
    <xf numFmtId="0" fontId="43" fillId="0" borderId="0" xfId="0" applyFont="1" applyFill="1" applyBorder="1" applyAlignment="1">
      <alignment horizontal="centerContinuous"/>
    </xf>
    <xf numFmtId="0" fontId="7" fillId="0" borderId="2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4" fillId="2" borderId="4" xfId="0" applyFont="1" applyFill="1" applyBorder="1" applyAlignment="1">
      <alignment horizontal="centerContinuous"/>
    </xf>
    <xf numFmtId="0" fontId="24" fillId="2" borderId="18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5" xfId="0" applyBorder="1" applyAlignment="1">
      <alignment/>
    </xf>
    <xf numFmtId="3" fontId="5" fillId="0" borderId="5" xfId="0" applyNumberFormat="1" applyFont="1" applyFill="1" applyBorder="1" applyAlignment="1">
      <alignment horizontal="center"/>
    </xf>
    <xf numFmtId="3" fontId="5" fillId="3" borderId="31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46" fillId="0" borderId="0" xfId="0" applyFont="1" applyAlignment="1">
      <alignment/>
    </xf>
    <xf numFmtId="0" fontId="36" fillId="0" borderId="17" xfId="0" applyFont="1" applyBorder="1" applyAlignment="1">
      <alignment horizontal="centerContinuous"/>
    </xf>
    <xf numFmtId="0" fontId="40" fillId="0" borderId="0" xfId="0" applyFont="1" applyFill="1" applyBorder="1" applyAlignment="1">
      <alignment horizontal="centerContinuous"/>
    </xf>
    <xf numFmtId="0" fontId="3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8" fillId="0" borderId="0" xfId="0" applyFont="1" applyFill="1" applyBorder="1" applyAlignment="1">
      <alignment horizontal="centerContinuous"/>
    </xf>
    <xf numFmtId="2" fontId="37" fillId="0" borderId="8" xfId="0" applyNumberFormat="1" applyFont="1" applyBorder="1" applyAlignment="1">
      <alignment horizontal="center"/>
    </xf>
    <xf numFmtId="2" fontId="37" fillId="0" borderId="9" xfId="0" applyNumberFormat="1" applyFont="1" applyBorder="1" applyAlignment="1">
      <alignment horizontal="center"/>
    </xf>
    <xf numFmtId="0" fontId="36" fillId="0" borderId="25" xfId="0" applyFont="1" applyBorder="1" applyAlignment="1">
      <alignment horizontal="centerContinuous"/>
    </xf>
    <xf numFmtId="0" fontId="37" fillId="0" borderId="25" xfId="0" applyFont="1" applyBorder="1" applyAlignment="1">
      <alignment horizontal="centerContinuous"/>
    </xf>
    <xf numFmtId="2" fontId="37" fillId="0" borderId="7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Continuous" wrapText="1"/>
    </xf>
    <xf numFmtId="0" fontId="37" fillId="0" borderId="2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3" borderId="0" xfId="0" applyFont="1" applyFill="1" applyAlignment="1">
      <alignment/>
    </xf>
    <xf numFmtId="0" fontId="39" fillId="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172" fontId="7" fillId="0" borderId="23" xfId="0" applyNumberFormat="1" applyFont="1" applyFill="1" applyBorder="1" applyAlignment="1">
      <alignment horizontal="center"/>
    </xf>
    <xf numFmtId="0" fontId="39" fillId="0" borderId="0" xfId="0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8" fillId="0" borderId="2" xfId="0" applyFont="1" applyBorder="1" applyAlignment="1">
      <alignment horizontal="center"/>
    </xf>
    <xf numFmtId="0" fontId="31" fillId="5" borderId="4" xfId="0" applyFont="1" applyFill="1" applyBorder="1" applyAlignment="1" applyProtection="1">
      <alignment vertical="center"/>
      <protection/>
    </xf>
    <xf numFmtId="0" fontId="31" fillId="5" borderId="5" xfId="0" applyFont="1" applyFill="1" applyBorder="1" applyAlignment="1" applyProtection="1">
      <alignment vertical="center"/>
      <protection/>
    </xf>
    <xf numFmtId="0" fontId="31" fillId="5" borderId="5" xfId="0" applyFont="1" applyFill="1" applyBorder="1" applyAlignment="1" applyProtection="1">
      <alignment horizontal="center" vertical="center"/>
      <protection/>
    </xf>
    <xf numFmtId="0" fontId="31" fillId="5" borderId="6" xfId="0" applyFont="1" applyFill="1" applyBorder="1" applyAlignment="1" applyProtection="1">
      <alignment vertical="center"/>
      <protection/>
    </xf>
    <xf numFmtId="0" fontId="31" fillId="5" borderId="17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horizontal="centerContinuous" vertical="center"/>
      <protection/>
    </xf>
    <xf numFmtId="0" fontId="13" fillId="5" borderId="17" xfId="0" applyFont="1" applyFill="1" applyBorder="1" applyAlignment="1" applyProtection="1">
      <alignment horizontal="centerContinuous" vertical="center"/>
      <protection/>
    </xf>
    <xf numFmtId="0" fontId="51" fillId="5" borderId="0" xfId="0" applyFont="1" applyFill="1" applyBorder="1" applyAlignment="1" applyProtection="1">
      <alignment horizontal="centerContinuous" vertical="center"/>
      <protection/>
    </xf>
    <xf numFmtId="0" fontId="6" fillId="5" borderId="14" xfId="0" applyFont="1" applyFill="1" applyBorder="1" applyAlignment="1" applyProtection="1">
      <alignment horizontal="centerContinuous" vertical="center"/>
      <protection/>
    </xf>
    <xf numFmtId="0" fontId="53" fillId="5" borderId="0" xfId="0" applyFont="1" applyFill="1" applyBorder="1" applyAlignment="1" applyProtection="1">
      <alignment horizontal="centerContinuous" vertical="center"/>
      <protection/>
    </xf>
    <xf numFmtId="0" fontId="49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center"/>
      <protection/>
    </xf>
    <xf numFmtId="0" fontId="50" fillId="5" borderId="0" xfId="0" applyFont="1" applyFill="1" applyBorder="1" applyAlignment="1" applyProtection="1">
      <alignment vertical="center"/>
      <protection/>
    </xf>
    <xf numFmtId="0" fontId="51" fillId="5" borderId="0" xfId="0" applyFont="1" applyFill="1" applyBorder="1" applyAlignment="1" applyProtection="1">
      <alignment vertical="center"/>
      <protection/>
    </xf>
    <xf numFmtId="0" fontId="53" fillId="5" borderId="0" xfId="0" applyFont="1" applyFill="1" applyBorder="1" applyAlignment="1" applyProtection="1">
      <alignment vertical="center"/>
      <protection/>
    </xf>
    <xf numFmtId="0" fontId="54" fillId="5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Continuous" vertical="center" wrapText="1"/>
      <protection/>
    </xf>
    <xf numFmtId="17" fontId="50" fillId="0" borderId="0" xfId="0" applyNumberFormat="1" applyFont="1" applyFill="1" applyBorder="1" applyAlignment="1" applyProtection="1">
      <alignment horizontal="centerContinuous" vertical="center"/>
      <protection/>
    </xf>
    <xf numFmtId="17" fontId="52" fillId="0" borderId="0" xfId="0" applyNumberFormat="1" applyFont="1" applyFill="1" applyBorder="1" applyAlignment="1" applyProtection="1">
      <alignment horizontal="centerContinuous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17" fontId="52" fillId="0" borderId="0" xfId="0" applyNumberFormat="1" applyFont="1" applyFill="1" applyBorder="1" applyAlignment="1" applyProtection="1">
      <alignment horizontal="left" vertical="center"/>
      <protection/>
    </xf>
    <xf numFmtId="17" fontId="52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5" borderId="0" xfId="0" applyFill="1" applyBorder="1" applyAlignment="1">
      <alignment/>
    </xf>
    <xf numFmtId="0" fontId="31" fillId="5" borderId="14" xfId="0" applyFont="1" applyFill="1" applyBorder="1" applyAlignment="1" applyProtection="1">
      <alignment horizontal="center" vertical="center" wrapText="1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0" fillId="5" borderId="0" xfId="0" applyFill="1" applyBorder="1" applyAlignment="1">
      <alignment horizontal="centerContinuous"/>
    </xf>
    <xf numFmtId="0" fontId="31" fillId="5" borderId="18" xfId="0" applyFont="1" applyFill="1" applyBorder="1" applyAlignment="1" applyProtection="1">
      <alignment vertical="center"/>
      <protection/>
    </xf>
    <xf numFmtId="0" fontId="55" fillId="5" borderId="15" xfId="0" applyFont="1" applyFill="1" applyBorder="1" applyAlignment="1" applyProtection="1">
      <alignment horizontal="centerContinuous" vertical="center"/>
      <protection/>
    </xf>
    <xf numFmtId="0" fontId="6" fillId="5" borderId="15" xfId="0" applyFont="1" applyFill="1" applyBorder="1" applyAlignment="1" applyProtection="1">
      <alignment horizontal="centerContinuous" vertical="center"/>
      <protection/>
    </xf>
    <xf numFmtId="0" fontId="6" fillId="5" borderId="16" xfId="0" applyFont="1" applyFill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172" fontId="5" fillId="0" borderId="14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72" fontId="5" fillId="0" borderId="15" xfId="0" applyNumberFormat="1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172" fontId="5" fillId="0" borderId="16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1" fontId="5" fillId="0" borderId="23" xfId="0" applyNumberFormat="1" applyFont="1" applyFill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21" xfId="0" applyFont="1" applyFill="1" applyBorder="1" applyAlignment="1" applyProtection="1">
      <alignment horizontal="center"/>
      <protection/>
    </xf>
    <xf numFmtId="0" fontId="5" fillId="0" borderId="17" xfId="0" applyFont="1" applyBorder="1" applyAlignment="1">
      <alignment horizontal="left"/>
    </xf>
    <xf numFmtId="1" fontId="13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5" fillId="0" borderId="0" xfId="0" applyNumberFormat="1" applyFont="1" applyAlignment="1">
      <alignment/>
    </xf>
    <xf numFmtId="0" fontId="24" fillId="2" borderId="5" xfId="0" applyFont="1" applyFill="1" applyBorder="1" applyAlignment="1">
      <alignment horizontal="centerContinuous"/>
    </xf>
    <xf numFmtId="0" fontId="59" fillId="2" borderId="5" xfId="0" applyFont="1" applyFill="1" applyBorder="1" applyAlignment="1">
      <alignment horizontal="centerContinuous"/>
    </xf>
    <xf numFmtId="0" fontId="24" fillId="2" borderId="6" xfId="0" applyFont="1" applyFill="1" applyBorder="1" applyAlignment="1">
      <alignment horizontal="centerContinuous"/>
    </xf>
    <xf numFmtId="0" fontId="11" fillId="0" borderId="0" xfId="0" applyFont="1" applyBorder="1" applyAlignment="1">
      <alignment/>
    </xf>
    <xf numFmtId="0" fontId="24" fillId="2" borderId="15" xfId="0" applyFont="1" applyFill="1" applyBorder="1" applyAlignment="1">
      <alignment horizontal="centerContinuous"/>
    </xf>
    <xf numFmtId="0" fontId="59" fillId="2" borderId="15" xfId="0" applyFont="1" applyFill="1" applyBorder="1" applyAlignment="1">
      <alignment horizontal="centerContinuous"/>
    </xf>
    <xf numFmtId="0" fontId="24" fillId="2" borderId="16" xfId="0" applyFont="1" applyFill="1" applyBorder="1" applyAlignment="1">
      <alignment horizontal="centerContinuous"/>
    </xf>
    <xf numFmtId="0" fontId="5" fillId="0" borderId="0" xfId="0" applyFont="1" applyAlignment="1">
      <alignment horizontal="right"/>
    </xf>
    <xf numFmtId="0" fontId="6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1" fontId="6" fillId="3" borderId="27" xfId="0" applyNumberFormat="1" applyFont="1" applyFill="1" applyBorder="1" applyAlignment="1" applyProtection="1">
      <alignment horizontal="center"/>
      <protection locked="0"/>
    </xf>
    <xf numFmtId="1" fontId="6" fillId="0" borderId="36" xfId="0" applyNumberFormat="1" applyFont="1" applyFill="1" applyBorder="1" applyAlignment="1">
      <alignment horizontal="centerContinuous"/>
    </xf>
    <xf numFmtId="1" fontId="5" fillId="0" borderId="8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Continuous"/>
    </xf>
    <xf numFmtId="0" fontId="39" fillId="0" borderId="22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39" fillId="0" borderId="27" xfId="0" applyFont="1" applyFill="1" applyBorder="1" applyAlignment="1">
      <alignment/>
    </xf>
    <xf numFmtId="1" fontId="32" fillId="0" borderId="27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5" fillId="0" borderId="39" xfId="0" applyFont="1" applyBorder="1" applyAlignment="1">
      <alignment horizontal="center"/>
    </xf>
    <xf numFmtId="1" fontId="5" fillId="0" borderId="38" xfId="0" applyNumberFormat="1" applyFont="1" applyFill="1" applyBorder="1" applyAlignment="1">
      <alignment horizontal="centerContinuous"/>
    </xf>
    <xf numFmtId="1" fontId="5" fillId="0" borderId="40" xfId="0" applyNumberFormat="1" applyFont="1" applyFill="1" applyBorder="1" applyAlignment="1">
      <alignment horizontal="centerContinuous"/>
    </xf>
    <xf numFmtId="0" fontId="5" fillId="0" borderId="41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Fill="1" applyBorder="1" applyAlignment="1">
      <alignment horizontal="centerContinuous"/>
    </xf>
    <xf numFmtId="1" fontId="5" fillId="0" borderId="3" xfId="0" applyNumberFormat="1" applyFont="1" applyFill="1" applyBorder="1" applyAlignment="1">
      <alignment horizontal="centerContinuous"/>
    </xf>
    <xf numFmtId="0" fontId="6" fillId="0" borderId="22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23" fillId="0" borderId="3" xfId="0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8" fillId="0" borderId="17" xfId="0" applyFont="1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9" xfId="0" applyFont="1" applyFill="1" applyBorder="1" applyAlignment="1">
      <alignment/>
    </xf>
    <xf numFmtId="0" fontId="11" fillId="0" borderId="0" xfId="0" applyFont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39" fillId="3" borderId="0" xfId="0" applyFont="1" applyFill="1" applyBorder="1" applyAlignment="1" applyProtection="1">
      <alignment/>
      <protection locked="0"/>
    </xf>
    <xf numFmtId="0" fontId="9" fillId="2" borderId="5" xfId="0" applyFont="1" applyFill="1" applyBorder="1" applyAlignment="1">
      <alignment horizontal="centerContinuous"/>
    </xf>
    <xf numFmtId="0" fontId="9" fillId="2" borderId="15" xfId="0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1" xfId="0" applyNumberFormat="1" applyFont="1" applyBorder="1" applyAlignment="1">
      <alignment horizontal="left"/>
    </xf>
    <xf numFmtId="2" fontId="23" fillId="0" borderId="9" xfId="0" applyNumberFormat="1" applyFont="1" applyBorder="1" applyAlignment="1">
      <alignment/>
    </xf>
    <xf numFmtId="0" fontId="4" fillId="0" borderId="34" xfId="0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23" fillId="0" borderId="21" xfId="0" applyNumberFormat="1" applyFont="1" applyBorder="1" applyAlignment="1">
      <alignment/>
    </xf>
    <xf numFmtId="2" fontId="23" fillId="0" borderId="46" xfId="0" applyNumberFormat="1" applyFont="1" applyBorder="1" applyAlignment="1">
      <alignment/>
    </xf>
    <xf numFmtId="0" fontId="57" fillId="3" borderId="0" xfId="0" applyFont="1" applyFill="1" applyBorder="1" applyAlignment="1" applyProtection="1">
      <alignment/>
      <protection locked="0"/>
    </xf>
    <xf numFmtId="0" fontId="7" fillId="0" borderId="44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39" fillId="0" borderId="9" xfId="0" applyFont="1" applyFill="1" applyBorder="1" applyAlignment="1">
      <alignment horizontal="center"/>
    </xf>
    <xf numFmtId="2" fontId="39" fillId="0" borderId="16" xfId="0" applyNumberFormat="1" applyFont="1" applyFill="1" applyBorder="1" applyAlignment="1">
      <alignment horizontal="centerContinuous"/>
    </xf>
    <xf numFmtId="1" fontId="39" fillId="0" borderId="27" xfId="0" applyNumberFormat="1" applyFont="1" applyFill="1" applyBorder="1" applyAlignment="1">
      <alignment horizontal="center"/>
    </xf>
    <xf numFmtId="1" fontId="39" fillId="0" borderId="36" xfId="0" applyNumberFormat="1" applyFont="1" applyFill="1" applyBorder="1" applyAlignment="1">
      <alignment horizontal="centerContinuous"/>
    </xf>
    <xf numFmtId="1" fontId="20" fillId="0" borderId="27" xfId="0" applyNumberFormat="1" applyFont="1" applyFill="1" applyBorder="1" applyAlignment="1">
      <alignment horizontal="center"/>
    </xf>
    <xf numFmtId="1" fontId="20" fillId="0" borderId="36" xfId="0" applyNumberFormat="1" applyFont="1" applyFill="1" applyBorder="1" applyAlignment="1">
      <alignment horizontal="center"/>
    </xf>
    <xf numFmtId="1" fontId="20" fillId="0" borderId="9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Continuous"/>
    </xf>
    <xf numFmtId="0" fontId="0" fillId="0" borderId="29" xfId="0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2" fillId="5" borderId="15" xfId="0" applyFont="1" applyFill="1" applyBorder="1" applyAlignment="1" applyProtection="1">
      <alignment horizontal="left" vertical="center"/>
      <protection/>
    </xf>
    <xf numFmtId="0" fontId="52" fillId="5" borderId="0" xfId="0" applyFont="1" applyFill="1" applyBorder="1" applyAlignment="1" applyProtection="1">
      <alignment horizontal="left" vertical="center"/>
      <protection/>
    </xf>
    <xf numFmtId="0" fontId="56" fillId="5" borderId="0" xfId="0" applyFont="1" applyFill="1" applyBorder="1" applyAlignment="1" applyProtection="1">
      <alignment horizontal="centerContinuous" vertical="center"/>
      <protection/>
    </xf>
    <xf numFmtId="1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5" fillId="6" borderId="1" xfId="0" applyFont="1" applyFill="1" applyBorder="1" applyAlignment="1">
      <alignment horizontal="centerContinuous"/>
    </xf>
    <xf numFmtId="0" fontId="43" fillId="6" borderId="1" xfId="0" applyFont="1" applyFill="1" applyBorder="1" applyAlignment="1">
      <alignment horizontal="centerContinuous"/>
    </xf>
    <xf numFmtId="0" fontId="35" fillId="6" borderId="2" xfId="0" applyFont="1" applyFill="1" applyBorder="1" applyAlignment="1">
      <alignment horizontal="centerContinuous"/>
    </xf>
    <xf numFmtId="0" fontId="4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3" borderId="37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" fontId="23" fillId="3" borderId="37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3" fontId="23" fillId="3" borderId="9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3" fontId="4" fillId="0" borderId="2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3" borderId="8" xfId="0" applyNumberFormat="1" applyFont="1" applyFill="1" applyBorder="1" applyAlignment="1" applyProtection="1">
      <alignment horizontal="center"/>
      <protection locked="0"/>
    </xf>
    <xf numFmtId="0" fontId="23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3" fontId="23" fillId="0" borderId="49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2" fontId="4" fillId="3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Border="1" applyAlignment="1">
      <alignment horizontal="center"/>
    </xf>
    <xf numFmtId="0" fontId="39" fillId="0" borderId="50" xfId="0" applyFont="1" applyFill="1" applyBorder="1" applyAlignment="1">
      <alignment/>
    </xf>
    <xf numFmtId="0" fontId="32" fillId="0" borderId="49" xfId="0" applyFont="1" applyFill="1" applyBorder="1" applyAlignment="1">
      <alignment/>
    </xf>
    <xf numFmtId="0" fontId="32" fillId="0" borderId="48" xfId="0" applyFont="1" applyFill="1" applyBorder="1" applyAlignment="1">
      <alignment/>
    </xf>
    <xf numFmtId="0" fontId="39" fillId="0" borderId="48" xfId="0" applyFont="1" applyFill="1" applyBorder="1" applyAlignment="1">
      <alignment horizontal="center"/>
    </xf>
    <xf numFmtId="0" fontId="39" fillId="0" borderId="49" xfId="0" applyFont="1" applyFill="1" applyBorder="1" applyAlignment="1">
      <alignment horizontal="center"/>
    </xf>
    <xf numFmtId="3" fontId="39" fillId="0" borderId="49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3" fontId="23" fillId="0" borderId="9" xfId="0" applyNumberFormat="1" applyFont="1" applyBorder="1" applyAlignment="1">
      <alignment horizontal="center"/>
    </xf>
    <xf numFmtId="0" fontId="39" fillId="0" borderId="4" xfId="0" applyFont="1" applyFill="1" applyBorder="1" applyAlignment="1">
      <alignment horizontal="left"/>
    </xf>
    <xf numFmtId="0" fontId="32" fillId="0" borderId="5" xfId="0" applyFont="1" applyFill="1" applyBorder="1" applyAlignment="1">
      <alignment horizontal="left"/>
    </xf>
    <xf numFmtId="0" fontId="39" fillId="0" borderId="5" xfId="0" applyFont="1" applyFill="1" applyBorder="1" applyAlignment="1">
      <alignment horizontal="center"/>
    </xf>
    <xf numFmtId="0" fontId="39" fillId="0" borderId="7" xfId="0" applyFont="1" applyFill="1" applyBorder="1" applyAlignment="1">
      <alignment horizontal="center"/>
    </xf>
    <xf numFmtId="3" fontId="39" fillId="0" borderId="7" xfId="0" applyNumberFormat="1" applyFont="1" applyFill="1" applyBorder="1" applyAlignment="1">
      <alignment horizontal="center"/>
    </xf>
    <xf numFmtId="3" fontId="39" fillId="0" borderId="6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3" fontId="39" fillId="0" borderId="8" xfId="0" applyNumberFormat="1" applyFont="1" applyFill="1" applyBorder="1" applyAlignment="1">
      <alignment horizontal="center"/>
    </xf>
    <xf numFmtId="3" fontId="39" fillId="0" borderId="14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0" fillId="5" borderId="17" xfId="0" applyFont="1" applyFill="1" applyBorder="1" applyAlignment="1" applyProtection="1">
      <alignment horizontal="centerContinuous" vertical="center"/>
      <protection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2" fillId="0" borderId="0" xfId="0" applyFont="1" applyFill="1" applyBorder="1" applyAlignment="1">
      <alignment/>
    </xf>
    <xf numFmtId="3" fontId="39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3" fontId="23" fillId="3" borderId="16" xfId="0" applyNumberFormat="1" applyFont="1" applyFill="1" applyBorder="1" applyAlignment="1" applyProtection="1">
      <alignment horizontal="center"/>
      <protection locked="0"/>
    </xf>
    <xf numFmtId="3" fontId="4" fillId="3" borderId="14" xfId="0" applyNumberFormat="1" applyFont="1" applyFill="1" applyBorder="1" applyAlignment="1" applyProtection="1">
      <alignment horizontal="center"/>
      <protection locked="0"/>
    </xf>
    <xf numFmtId="3" fontId="23" fillId="0" borderId="51" xfId="0" applyNumberFormat="1" applyFont="1" applyBorder="1" applyAlignment="1">
      <alignment horizontal="center"/>
    </xf>
    <xf numFmtId="3" fontId="39" fillId="0" borderId="51" xfId="0" applyNumberFormat="1" applyFont="1" applyFill="1" applyBorder="1" applyAlignment="1">
      <alignment horizontal="center"/>
    </xf>
    <xf numFmtId="3" fontId="23" fillId="0" borderId="16" xfId="0" applyNumberFormat="1" applyFont="1" applyBorder="1" applyAlignment="1">
      <alignment horizontal="center"/>
    </xf>
    <xf numFmtId="0" fontId="57" fillId="0" borderId="17" xfId="0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23" fillId="3" borderId="52" xfId="0" applyFont="1" applyFill="1" applyBorder="1" applyAlignment="1" applyProtection="1">
      <alignment horizontal="centerContinuous"/>
      <protection locked="0"/>
    </xf>
    <xf numFmtId="0" fontId="4" fillId="0" borderId="53" xfId="0" applyFont="1" applyBorder="1" applyAlignment="1">
      <alignment horizontal="centerContinuous"/>
    </xf>
    <xf numFmtId="0" fontId="23" fillId="0" borderId="31" xfId="0" applyFont="1" applyBorder="1" applyAlignment="1">
      <alignment horizontal="centerContinuous"/>
    </xf>
    <xf numFmtId="3" fontId="23" fillId="3" borderId="32" xfId="0" applyNumberFormat="1" applyFont="1" applyFill="1" applyBorder="1" applyAlignment="1" applyProtection="1">
      <alignment horizontal="center"/>
      <protection locked="0"/>
    </xf>
    <xf numFmtId="3" fontId="4" fillId="3" borderId="21" xfId="0" applyNumberFormat="1" applyFont="1" applyFill="1" applyBorder="1" applyAlignment="1" applyProtection="1">
      <alignment horizontal="center"/>
      <protection locked="0"/>
    </xf>
    <xf numFmtId="3" fontId="23" fillId="0" borderId="54" xfId="0" applyNumberFormat="1" applyFont="1" applyBorder="1" applyAlignment="1">
      <alignment horizontal="center"/>
    </xf>
    <xf numFmtId="3" fontId="39" fillId="0" borderId="54" xfId="0" applyNumberFormat="1" applyFont="1" applyFill="1" applyBorder="1" applyAlignment="1">
      <alignment horizontal="center"/>
    </xf>
    <xf numFmtId="3" fontId="39" fillId="0" borderId="21" xfId="0" applyNumberFormat="1" applyFont="1" applyFill="1" applyBorder="1" applyAlignment="1">
      <alignment horizontal="center"/>
    </xf>
    <xf numFmtId="3" fontId="23" fillId="0" borderId="32" xfId="0" applyNumberFormat="1" applyFont="1" applyBorder="1" applyAlignment="1">
      <alignment horizontal="center"/>
    </xf>
    <xf numFmtId="3" fontId="39" fillId="0" borderId="31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Fill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3" fontId="4" fillId="0" borderId="21" xfId="0" applyNumberFormat="1" applyFont="1" applyFill="1" applyBorder="1" applyAlignment="1" applyProtection="1">
      <alignment horizontal="center"/>
      <protection/>
    </xf>
    <xf numFmtId="0" fontId="45" fillId="0" borderId="17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8" xfId="0" applyFont="1" applyFill="1" applyBorder="1" applyAlignment="1">
      <alignment/>
    </xf>
    <xf numFmtId="0" fontId="64" fillId="0" borderId="8" xfId="0" applyFont="1" applyFill="1" applyBorder="1" applyAlignment="1">
      <alignment horizontal="center"/>
    </xf>
    <xf numFmtId="3" fontId="65" fillId="0" borderId="21" xfId="0" applyNumberFormat="1" applyFont="1" applyFill="1" applyBorder="1" applyAlignment="1">
      <alignment horizontal="center"/>
    </xf>
    <xf numFmtId="3" fontId="65" fillId="0" borderId="8" xfId="0" applyNumberFormat="1" applyFont="1" applyFill="1" applyBorder="1" applyAlignment="1">
      <alignment horizontal="center"/>
    </xf>
    <xf numFmtId="3" fontId="65" fillId="0" borderId="14" xfId="0" applyNumberFormat="1" applyFont="1" applyFill="1" applyBorder="1" applyAlignment="1">
      <alignment horizontal="center"/>
    </xf>
    <xf numFmtId="0" fontId="45" fillId="0" borderId="18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0" fontId="64" fillId="0" borderId="9" xfId="0" applyFont="1" applyFill="1" applyBorder="1" applyAlignment="1">
      <alignment/>
    </xf>
    <xf numFmtId="0" fontId="64" fillId="0" borderId="9" xfId="0" applyFont="1" applyFill="1" applyBorder="1" applyAlignment="1">
      <alignment horizontal="center"/>
    </xf>
    <xf numFmtId="3" fontId="65" fillId="0" borderId="32" xfId="0" applyNumberFormat="1" applyFont="1" applyFill="1" applyBorder="1" applyAlignment="1">
      <alignment horizontal="center"/>
    </xf>
    <xf numFmtId="3" fontId="65" fillId="0" borderId="9" xfId="0" applyNumberFormat="1" applyFont="1" applyFill="1" applyBorder="1" applyAlignment="1">
      <alignment horizontal="center"/>
    </xf>
    <xf numFmtId="3" fontId="65" fillId="0" borderId="16" xfId="0" applyNumberFormat="1" applyFont="1" applyFill="1" applyBorder="1" applyAlignment="1">
      <alignment horizontal="center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1" xfId="0" applyFont="1" applyFill="1" applyBorder="1" applyAlignment="1" applyProtection="1">
      <alignment horizontal="center"/>
      <protection locked="0"/>
    </xf>
    <xf numFmtId="0" fontId="4" fillId="3" borderId="38" xfId="0" applyFont="1" applyFill="1" applyBorder="1" applyAlignment="1" applyProtection="1">
      <alignment horizontal="center"/>
      <protection locked="0"/>
    </xf>
    <xf numFmtId="0" fontId="40" fillId="3" borderId="22" xfId="0" applyFont="1" applyFill="1" applyBorder="1" applyAlignment="1" applyProtection="1">
      <alignment horizontal="center"/>
      <protection locked="0"/>
    </xf>
    <xf numFmtId="0" fontId="64" fillId="0" borderId="17" xfId="0" applyFont="1" applyFill="1" applyBorder="1" applyAlignment="1">
      <alignment/>
    </xf>
    <xf numFmtId="0" fontId="64" fillId="0" borderId="0" xfId="0" applyFont="1" applyBorder="1" applyAlignment="1">
      <alignment/>
    </xf>
    <xf numFmtId="0" fontId="64" fillId="0" borderId="8" xfId="0" applyFont="1" applyBorder="1" applyAlignment="1">
      <alignment/>
    </xf>
    <xf numFmtId="0" fontId="68" fillId="0" borderId="0" xfId="0" applyFont="1" applyBorder="1" applyAlignment="1">
      <alignment horizontal="center"/>
    </xf>
    <xf numFmtId="3" fontId="64" fillId="0" borderId="21" xfId="0" applyNumberFormat="1" applyFont="1" applyBorder="1" applyAlignment="1">
      <alignment horizontal="center"/>
    </xf>
    <xf numFmtId="3" fontId="64" fillId="0" borderId="8" xfId="0" applyNumberFormat="1" applyFont="1" applyBorder="1" applyAlignment="1">
      <alignment horizontal="center"/>
    </xf>
    <xf numFmtId="3" fontId="64" fillId="0" borderId="14" xfId="0" applyNumberFormat="1" applyFont="1" applyBorder="1" applyAlignment="1">
      <alignment horizontal="center"/>
    </xf>
    <xf numFmtId="4" fontId="37" fillId="0" borderId="0" xfId="0" applyNumberFormat="1" applyFont="1" applyBorder="1" applyAlignment="1">
      <alignment horizontal="centerContinuous"/>
    </xf>
    <xf numFmtId="4" fontId="37" fillId="0" borderId="15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35" fillId="2" borderId="1" xfId="0" applyFont="1" applyFill="1" applyBorder="1" applyAlignment="1">
      <alignment horizontal="centerContinuous"/>
    </xf>
    <xf numFmtId="0" fontId="35" fillId="2" borderId="2" xfId="0" applyFont="1" applyFill="1" applyBorder="1" applyAlignment="1">
      <alignment horizontal="centerContinuous"/>
    </xf>
    <xf numFmtId="0" fontId="36" fillId="0" borderId="0" xfId="0" applyFont="1" applyAlignment="1">
      <alignment horizontal="right"/>
    </xf>
    <xf numFmtId="3" fontId="36" fillId="0" borderId="0" xfId="0" applyNumberFormat="1" applyFont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 applyAlignment="1">
      <alignment/>
    </xf>
    <xf numFmtId="0" fontId="57" fillId="0" borderId="13" xfId="0" applyFont="1" applyBorder="1" applyAlignment="1">
      <alignment/>
    </xf>
    <xf numFmtId="0" fontId="40" fillId="0" borderId="15" xfId="0" applyFont="1" applyBorder="1" applyAlignment="1">
      <alignment/>
    </xf>
    <xf numFmtId="0" fontId="57" fillId="0" borderId="15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3" fontId="57" fillId="0" borderId="32" xfId="0" applyNumberFormat="1" applyFont="1" applyBorder="1" applyAlignment="1">
      <alignment horizontal="center"/>
    </xf>
    <xf numFmtId="3" fontId="57" fillId="0" borderId="9" xfId="0" applyNumberFormat="1" applyFont="1" applyBorder="1" applyAlignment="1">
      <alignment horizontal="center"/>
    </xf>
    <xf numFmtId="3" fontId="57" fillId="0" borderId="16" xfId="0" applyNumberFormat="1" applyFont="1" applyBorder="1" applyAlignment="1">
      <alignment horizontal="center"/>
    </xf>
    <xf numFmtId="0" fontId="20" fillId="0" borderId="18" xfId="0" applyFont="1" applyBorder="1" applyAlignment="1">
      <alignment/>
    </xf>
    <xf numFmtId="0" fontId="4" fillId="0" borderId="39" xfId="0" applyFont="1" applyFill="1" applyBorder="1" applyAlignment="1">
      <alignment horizontal="left"/>
    </xf>
    <xf numFmtId="0" fontId="24" fillId="6" borderId="19" xfId="0" applyFont="1" applyFill="1" applyBorder="1" applyAlignment="1">
      <alignment horizontal="centerContinuous"/>
    </xf>
    <xf numFmtId="189" fontId="6" fillId="3" borderId="19" xfId="20" applyNumberFormat="1" applyFont="1" applyFill="1" applyBorder="1" applyAlignment="1" applyProtection="1">
      <alignment horizontal="right"/>
      <protection locked="0"/>
    </xf>
    <xf numFmtId="189" fontId="6" fillId="3" borderId="1" xfId="2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right"/>
    </xf>
    <xf numFmtId="192" fontId="32" fillId="3" borderId="13" xfId="20" applyNumberFormat="1" applyFont="1" applyFill="1" applyBorder="1" applyAlignment="1" applyProtection="1">
      <alignment horizontal="center"/>
      <protection locked="0"/>
    </xf>
    <xf numFmtId="192" fontId="5" fillId="3" borderId="16" xfId="20" applyNumberFormat="1" applyFont="1" applyFill="1" applyBorder="1" applyAlignment="1" applyProtection="1">
      <alignment horizontal="center"/>
      <protection locked="0"/>
    </xf>
    <xf numFmtId="195" fontId="8" fillId="3" borderId="19" xfId="20" applyNumberFormat="1" applyFont="1" applyFill="1" applyBorder="1" applyAlignment="1" applyProtection="1">
      <alignment horizontal="right"/>
      <protection locked="0"/>
    </xf>
    <xf numFmtId="195" fontId="8" fillId="3" borderId="1" xfId="20" applyNumberFormat="1" applyFont="1" applyFill="1" applyBorder="1" applyAlignment="1" applyProtection="1">
      <alignment horizontal="right"/>
      <protection locked="0"/>
    </xf>
    <xf numFmtId="0" fontId="26" fillId="7" borderId="30" xfId="0" applyFont="1" applyFill="1" applyBorder="1" applyAlignment="1">
      <alignment horizontal="center" wrapText="1"/>
    </xf>
    <xf numFmtId="0" fontId="27" fillId="7" borderId="55" xfId="0" applyFont="1" applyFill="1" applyBorder="1" applyAlignment="1">
      <alignment/>
    </xf>
    <xf numFmtId="0" fontId="27" fillId="7" borderId="56" xfId="0" applyFont="1" applyFill="1" applyBorder="1" applyAlignment="1">
      <alignment/>
    </xf>
    <xf numFmtId="0" fontId="27" fillId="7" borderId="57" xfId="0" applyFont="1" applyFill="1" applyBorder="1" applyAlignment="1">
      <alignment/>
    </xf>
    <xf numFmtId="0" fontId="27" fillId="7" borderId="58" xfId="0" applyFont="1" applyFill="1" applyBorder="1" applyAlignment="1">
      <alignment/>
    </xf>
    <xf numFmtId="2" fontId="27" fillId="7" borderId="57" xfId="0" applyNumberFormat="1" applyFont="1" applyFill="1" applyBorder="1" applyAlignment="1" applyProtection="1">
      <alignment horizontal="centerContinuous"/>
      <protection/>
    </xf>
    <xf numFmtId="2" fontId="28" fillId="7" borderId="57" xfId="0" applyNumberFormat="1" applyFont="1" applyFill="1" applyBorder="1" applyAlignment="1" applyProtection="1">
      <alignment horizontal="centerContinuous"/>
      <protection/>
    </xf>
    <xf numFmtId="2" fontId="28" fillId="7" borderId="56" xfId="0" applyNumberFormat="1" applyFont="1" applyFill="1" applyBorder="1" applyAlignment="1" applyProtection="1">
      <alignment horizontal="centerContinuous"/>
      <protection/>
    </xf>
    <xf numFmtId="14" fontId="11" fillId="3" borderId="37" xfId="0" applyNumberFormat="1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>
      <alignment/>
    </xf>
    <xf numFmtId="3" fontId="4" fillId="0" borderId="48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195" fontId="4" fillId="0" borderId="59" xfId="0" applyNumberFormat="1" applyFont="1" applyBorder="1" applyAlignment="1">
      <alignment/>
    </xf>
    <xf numFmtId="193" fontId="4" fillId="0" borderId="3" xfId="20" applyNumberFormat="1" applyFont="1" applyBorder="1" applyAlignment="1">
      <alignment horizontal="center"/>
    </xf>
    <xf numFmtId="2" fontId="67" fillId="3" borderId="3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3" fontId="8" fillId="0" borderId="17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3" fontId="8" fillId="0" borderId="18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3" fontId="8" fillId="0" borderId="15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22" xfId="0" applyFont="1" applyBorder="1" applyAlignment="1">
      <alignment horizontal="centerContinuous"/>
    </xf>
    <xf numFmtId="0" fontId="11" fillId="0" borderId="0" xfId="0" applyFont="1" applyBorder="1" applyAlignment="1">
      <alignment horizontal="left"/>
    </xf>
    <xf numFmtId="3" fontId="65" fillId="0" borderId="34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64" fillId="0" borderId="0" xfId="0" applyFont="1" applyAlignment="1">
      <alignment/>
    </xf>
    <xf numFmtId="172" fontId="23" fillId="0" borderId="37" xfId="0" applyNumberFormat="1" applyFont="1" applyFill="1" applyBorder="1" applyAlignment="1" applyProtection="1">
      <alignment horizontal="center"/>
      <protection/>
    </xf>
    <xf numFmtId="0" fontId="23" fillId="0" borderId="18" xfId="0" applyFont="1" applyBorder="1" applyAlignment="1">
      <alignment/>
    </xf>
    <xf numFmtId="0" fontId="40" fillId="0" borderId="0" xfId="0" applyFont="1" applyAlignment="1">
      <alignment/>
    </xf>
    <xf numFmtId="196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4" fillId="0" borderId="20" xfId="0" applyFont="1" applyBorder="1" applyAlignment="1">
      <alignment/>
    </xf>
    <xf numFmtId="0" fontId="0" fillId="0" borderId="31" xfId="0" applyBorder="1" applyAlignment="1">
      <alignment/>
    </xf>
    <xf numFmtId="0" fontId="4" fillId="0" borderId="31" xfId="0" applyFont="1" applyBorder="1" applyAlignment="1">
      <alignment/>
    </xf>
    <xf numFmtId="0" fontId="0" fillId="0" borderId="33" xfId="0" applyBorder="1" applyAlignment="1">
      <alignment/>
    </xf>
    <xf numFmtId="0" fontId="4" fillId="0" borderId="46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14" fontId="76" fillId="0" borderId="0" xfId="0" applyNumberFormat="1" applyFont="1" applyFill="1" applyBorder="1" applyAlignment="1">
      <alignment horizontal="centerContinuous"/>
    </xf>
    <xf numFmtId="0" fontId="6" fillId="0" borderId="1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195" fontId="4" fillId="0" borderId="13" xfId="0" applyNumberFormat="1" applyFont="1" applyBorder="1" applyAlignment="1">
      <alignment horizontal="center"/>
    </xf>
    <xf numFmtId="195" fontId="4" fillId="0" borderId="32" xfId="0" applyNumberFormat="1" applyFont="1" applyBorder="1" applyAlignment="1">
      <alignment horizontal="center"/>
    </xf>
    <xf numFmtId="195" fontId="4" fillId="0" borderId="46" xfId="0" applyNumberFormat="1" applyFont="1" applyBorder="1" applyAlignment="1">
      <alignment horizontal="center"/>
    </xf>
    <xf numFmtId="197" fontId="23" fillId="0" borderId="37" xfId="0" applyNumberFormat="1" applyFont="1" applyBorder="1" applyAlignment="1">
      <alignment horizontal="center"/>
    </xf>
    <xf numFmtId="2" fontId="4" fillId="3" borderId="3" xfId="0" applyNumberFormat="1" applyFont="1" applyFill="1" applyBorder="1" applyAlignment="1" applyProtection="1">
      <alignment horizontal="center"/>
      <protection locked="0"/>
    </xf>
    <xf numFmtId="1" fontId="5" fillId="4" borderId="8" xfId="0" applyNumberFormat="1" applyFont="1" applyFill="1" applyBorder="1" applyAlignment="1">
      <alignment horizontal="center"/>
    </xf>
    <xf numFmtId="1" fontId="5" fillId="4" borderId="14" xfId="0" applyNumberFormat="1" applyFont="1" applyFill="1" applyBorder="1" applyAlignment="1">
      <alignment horizontal="centerContinuous"/>
    </xf>
    <xf numFmtId="1" fontId="5" fillId="4" borderId="0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8" fillId="0" borderId="52" xfId="0" applyFont="1" applyBorder="1" applyAlignment="1">
      <alignment horizontal="centerContinuous" vertical="center"/>
    </xf>
    <xf numFmtId="0" fontId="8" fillId="0" borderId="61" xfId="0" applyFont="1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0" fillId="0" borderId="62" xfId="0" applyBorder="1" applyAlignment="1">
      <alignment horizontal="centerContinuous" vertical="center"/>
    </xf>
    <xf numFmtId="0" fontId="13" fillId="0" borderId="0" xfId="0" applyFont="1" applyAlignment="1">
      <alignment/>
    </xf>
    <xf numFmtId="0" fontId="4" fillId="0" borderId="22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2" fontId="4" fillId="0" borderId="37" xfId="0" applyNumberFormat="1" applyFont="1" applyBorder="1" applyAlignment="1">
      <alignment horizontal="center"/>
    </xf>
    <xf numFmtId="0" fontId="68" fillId="0" borderId="5" xfId="0" applyFont="1" applyFill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2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11" fillId="0" borderId="2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8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3" fontId="64" fillId="0" borderId="10" xfId="0" applyNumberFormat="1" applyFont="1" applyBorder="1" applyAlignment="1">
      <alignment horizontal="center"/>
    </xf>
    <xf numFmtId="3" fontId="32" fillId="0" borderId="14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75"/>
          <c:w val="0.996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'Transportkosten-Gülle'!$N$15</c:f>
              <c:strCache>
                <c:ptCount val="1"/>
                <c:pt idx="0">
                  <c:v>650 €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'Transportkosten-Gülle'!$N$16:$N$20</c:f>
              <c:numCache/>
            </c:numRef>
          </c:val>
          <c:smooth val="0"/>
        </c:ser>
        <c:ser>
          <c:idx val="1"/>
          <c:order val="1"/>
          <c:tx>
            <c:strRef>
              <c:f>'Transportkosten-Gülle'!$P$15</c:f>
              <c:strCache>
                <c:ptCount val="1"/>
                <c:pt idx="0">
                  <c:v>500 €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'Transportkosten-Gülle'!$B$16:$B$20</c:f>
              <c:numCache/>
            </c:numRef>
          </c:cat>
          <c:val>
            <c:numRef>
              <c:f>'Transportkosten-Gülle'!$P$16:$P$20</c:f>
              <c:numCache/>
            </c:numRef>
          </c:val>
          <c:smooth val="0"/>
        </c:ser>
        <c:marker val="1"/>
        <c:axId val="6924822"/>
        <c:axId val="62323399"/>
      </c:lineChart>
      <c:catAx>
        <c:axId val="692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einfache Entfernung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2323399"/>
        <c:crosses val="autoZero"/>
        <c:auto val="0"/>
        <c:lblOffset val="100"/>
        <c:noMultiLvlLbl val="0"/>
      </c:catAx>
      <c:valAx>
        <c:axId val="623233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€ / ha</a:t>
                </a:r>
              </a:p>
            </c:rich>
          </c:tx>
          <c:layout>
            <c:manualLayout>
              <c:xMode val="factor"/>
              <c:yMode val="factor"/>
              <c:x val="0.0197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924822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75"/>
          <c:y val="0.34225"/>
          <c:w val="0.1575"/>
          <c:h val="0.129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75"/>
          <c:w val="1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'Transportkosten-Gülle'!$J$14</c:f>
              <c:strCache>
                <c:ptCount val="1"/>
                <c:pt idx="0">
                  <c:v>je 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'Transportkosten-Gülle'!$J$16:$J$20</c:f>
              <c:numCache/>
            </c:numRef>
          </c:val>
          <c:smooth val="0"/>
        </c:ser>
        <c:ser>
          <c:idx val="1"/>
          <c:order val="1"/>
          <c:tx>
            <c:strRef>
              <c:f>'Transportkosten-Gülle'!$H$14</c:f>
              <c:strCache>
                <c:ptCount val="1"/>
                <c:pt idx="0">
                  <c:v>je cbm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'Transportkosten-Gülle'!$B$16:$B$20</c:f>
              <c:numCache/>
            </c:numRef>
          </c:cat>
          <c:val>
            <c:numRef>
              <c:f>'Transportkosten-Gülle'!$H$16:$H$20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'Transportkosten-Gülle'!$B$2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'Transportkosten-Gülle'!$B$2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'Transportkosten-Gülle'!$B$2</c:f>
              <c:numCache/>
            </c:numRef>
          </c:val>
          <c:smooth val="0"/>
        </c:ser>
        <c:ser>
          <c:idx val="5"/>
          <c:order val="5"/>
          <c:tx>
            <c:strRef>
              <c:f>'Transportkosten-Gülle'!$I$14</c:f>
              <c:strCache>
                <c:ptCount val="1"/>
                <c:pt idx="0">
                  <c:v>je kg P2O5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'Transportkosten-Gülle'!$I$16:$I$20</c:f>
              <c:numCache/>
            </c:numRef>
          </c:val>
          <c:smooth val="0"/>
        </c:ser>
        <c:marker val="1"/>
        <c:axId val="24039680"/>
        <c:axId val="15030529"/>
      </c:line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5030529"/>
        <c:crosses val="autoZero"/>
        <c:auto val="0"/>
        <c:lblOffset val="100"/>
        <c:noMultiLvlLbl val="0"/>
      </c:catAx>
      <c:valAx>
        <c:axId val="15030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4039680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325"/>
          <c:y val="0.188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805"/>
          <c:w val="0.9367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'Transport(Gülle) oder Pachten'!$C$13</c:f>
              <c:strCache>
                <c:ptCount val="1"/>
                <c:pt idx="0">
                  <c:v>€ 650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'Transport(Gülle) oder Pachten'!$B$14:$B$19</c:f>
              <c:numCache/>
            </c:numRef>
          </c:cat>
          <c:val>
            <c:numRef>
              <c:f>'Transport(Gülle) oder Pachten'!$C$14:$C$19</c:f>
              <c:numCache/>
            </c:numRef>
          </c:val>
          <c:smooth val="0"/>
        </c:ser>
        <c:ser>
          <c:idx val="1"/>
          <c:order val="1"/>
          <c:tx>
            <c:strRef>
              <c:f>'Transport(Gülle) oder Pachten'!$D$13</c:f>
              <c:strCache>
                <c:ptCount val="1"/>
                <c:pt idx="0">
                  <c:v>€ 500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'Transport(Gülle) oder Pachten'!$B$14:$B$19</c:f>
              <c:numCache/>
            </c:numRef>
          </c:cat>
          <c:val>
            <c:numRef>
              <c:f>'Transport(Gülle) oder Pachten'!$D$14:$D$19</c:f>
              <c:numCache/>
            </c:numRef>
          </c:val>
          <c:smooth val="0"/>
        </c:ser>
        <c:marker val="1"/>
        <c:axId val="1057034"/>
        <c:axId val="9513307"/>
      </c:lineChart>
      <c:catAx>
        <c:axId val="10570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9513307"/>
        <c:crosses val="autoZero"/>
        <c:auto val="0"/>
        <c:lblOffset val="100"/>
        <c:noMultiLvlLbl val="0"/>
      </c:catAx>
      <c:valAx>
        <c:axId val="9513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057034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"/>
          <c:y val="0.70075"/>
          <c:w val="0.1515"/>
          <c:h val="0.132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79"/>
          <c:w val="0.99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'Transportkosten-Festmist'!$O$17</c:f>
              <c:strCache>
                <c:ptCount val="1"/>
                <c:pt idx="0">
                  <c:v>650 €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'Transportkosten-Festmist'!$O$18:$O$22</c:f>
              <c:numCache/>
            </c:numRef>
          </c:val>
          <c:smooth val="0"/>
        </c:ser>
        <c:ser>
          <c:idx val="1"/>
          <c:order val="1"/>
          <c:tx>
            <c:strRef>
              <c:f>'Transportkosten-Festmist'!$Q$17</c:f>
              <c:strCache>
                <c:ptCount val="1"/>
                <c:pt idx="0">
                  <c:v>500 €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'Transportkosten-Festmist'!$B$18:$B$22</c:f>
              <c:numCache/>
            </c:numRef>
          </c:cat>
          <c:val>
            <c:numRef>
              <c:f>'Transportkosten-Festmist'!$Q$18:$Q$22</c:f>
              <c:numCache/>
            </c:numRef>
          </c:val>
          <c:smooth val="0"/>
        </c:ser>
        <c:marker val="1"/>
        <c:axId val="18510900"/>
        <c:axId val="32380373"/>
      </c:lineChart>
      <c:catAx>
        <c:axId val="1851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einfache Entfernung (km )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32380373"/>
        <c:crosses val="autoZero"/>
        <c:auto val="0"/>
        <c:lblOffset val="100"/>
        <c:noMultiLvlLbl val="0"/>
      </c:catAx>
      <c:valAx>
        <c:axId val="32380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€ / ha</a:t>
                </a:r>
              </a:p>
            </c:rich>
          </c:tx>
          <c:layout>
            <c:manualLayout>
              <c:xMode val="factor"/>
              <c:yMode val="factor"/>
              <c:x val="0.016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8510900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608"/>
          <c:w val="0.12475"/>
          <c:h val="0.15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Kosten des Festmisttransports bei zunehmender Entfernung</a:t>
            </a:r>
          </a:p>
        </c:rich>
      </c:tx>
      <c:layout>
        <c:manualLayout>
          <c:xMode val="factor"/>
          <c:yMode val="factor"/>
          <c:x val="0.007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1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'Transportkosten-Festmist'!$H$16</c:f>
              <c:strCache>
                <c:ptCount val="1"/>
                <c:pt idx="0">
                  <c:v>je 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'Transportkosten-Festmist'!$H$18:$H$22</c:f>
              <c:numCache/>
            </c:numRef>
          </c:val>
          <c:smooth val="0"/>
        </c:ser>
        <c:ser>
          <c:idx val="1"/>
          <c:order val="1"/>
          <c:tx>
            <c:strRef>
              <c:f>'Transportkosten-Festmist'!$J$16</c:f>
              <c:strCache>
                <c:ptCount val="1"/>
                <c:pt idx="0">
                  <c:v>je MP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'Transportkosten-Festmist'!$B$18:$B$22</c:f>
              <c:numCache/>
            </c:numRef>
          </c:cat>
          <c:val>
            <c:numRef>
              <c:f>'Transportkosten-Festmist'!$J$18:$J$22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'Transportkosten-Festmist'!$B$2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'Transportkosten-Festmist'!$B$2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'Transportkosten-Festmist'!$B$2</c:f>
              <c:numCache/>
            </c:numRef>
          </c:val>
          <c:smooth val="0"/>
        </c:ser>
        <c:ser>
          <c:idx val="5"/>
          <c:order val="5"/>
          <c:tx>
            <c:strRef>
              <c:f>'Transportkosten-Festmist'!$I$16</c:f>
              <c:strCache>
                <c:ptCount val="1"/>
                <c:pt idx="0">
                  <c:v>je kg P2O5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'Transportkosten-Festmist'!$I$18:$I$22</c:f>
              <c:numCache/>
            </c:numRef>
          </c:val>
          <c:smooth val="0"/>
        </c:ser>
        <c:marker val="1"/>
        <c:axId val="22987902"/>
        <c:axId val="5564527"/>
      </c:lineChart>
      <c:catAx>
        <c:axId val="2298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564527"/>
        <c:crosses val="autoZero"/>
        <c:auto val="0"/>
        <c:lblOffset val="100"/>
        <c:noMultiLvlLbl val="0"/>
      </c:catAx>
      <c:valAx>
        <c:axId val="5564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\ &quot;€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2987902"/>
        <c:crossesAt val="1"/>
        <c:crossBetween val="midCat"/>
        <c:dispUnits/>
        <c:majorUnit val="2.5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835"/>
          <c:y val="0.17375"/>
          <c:w val="0.18525"/>
          <c:h val="0.251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Pacht!$B$2</c:f>
        </c:strRef>
      </c:tx>
      <c:layout>
        <c:manualLayout>
          <c:xMode val="factor"/>
          <c:yMode val="factor"/>
          <c:x val="0"/>
          <c:y val="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3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75"/>
          <c:y val="0.274"/>
          <c:w val="0.98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Pacht!$B$33</c:f>
              <c:strCache>
                <c:ptCount val="1"/>
                <c:pt idx="0">
                  <c:v>Belastung je MP durch zu hohe Pacht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Pacht!$H$10:$J$10</c:f>
              <c:numCache/>
            </c:numRef>
          </c:cat>
          <c:val>
            <c:numRef>
              <c:f>Pacht!$H$33:$J$33</c:f>
              <c:numCache/>
            </c:numRef>
          </c:val>
        </c:ser>
        <c:ser>
          <c:idx val="2"/>
          <c:order val="1"/>
          <c:tx>
            <c:strRef>
              <c:f>Pacht!$B$34</c:f>
              <c:strCache>
                <c:ptCount val="1"/>
                <c:pt idx="0">
                  <c:v>Belastung je m3 durch zu hohe Pacht</c:v>
                </c:pt>
              </c:strCache>
            </c:strRef>
          </c:tx>
          <c:spPr>
            <a:pattFill prst="wdUpDiag">
              <a:fgClr>
                <a:srgbClr val="FFFFC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Pacht!$H$10:$J$10</c:f>
              <c:numCache/>
            </c:numRef>
          </c:cat>
          <c:val>
            <c:numRef>
              <c:f>Pacht!$H$34:$J$34</c:f>
              <c:numCache/>
            </c:numRef>
          </c:val>
        </c:ser>
        <c:ser>
          <c:idx val="1"/>
          <c:order val="2"/>
          <c:tx>
            <c:strRef>
              <c:f>Pacht!$B$35</c:f>
              <c:strCache>
                <c:ptCount val="1"/>
                <c:pt idx="0">
                  <c:v>Kosten je kg P2O5 durch zu hohe Pacht</c:v>
                </c:pt>
              </c:strCache>
            </c:strRef>
          </c:tx>
          <c:spPr>
            <a:pattFill prst="solidDmnd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Pacht!$H$10:$J$10</c:f>
              <c:numCache/>
            </c:numRef>
          </c:cat>
          <c:val>
            <c:numRef>
              <c:f>Pacht!$H$35:$J$35</c:f>
              <c:numCache/>
            </c:numRef>
          </c:val>
        </c:ser>
        <c:axId val="50080744"/>
        <c:axId val="48073513"/>
      </c:barChart>
      <c:catAx>
        <c:axId val="5008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dt /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48073513"/>
        <c:crosses val="autoZero"/>
        <c:auto val="0"/>
        <c:lblOffset val="100"/>
        <c:noMultiLvlLbl val="0"/>
      </c:catAx>
      <c:valAx>
        <c:axId val="48073513"/>
        <c:scaling>
          <c:orientation val="minMax"/>
        </c:scaling>
        <c:axPos val="l"/>
        <c:majorGridlines/>
        <c:delete val="0"/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50080744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14175"/>
          <c:w val="0.84025"/>
          <c:h val="0.134"/>
        </c:manualLayout>
      </c:layout>
      <c:overlay val="0"/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Entsorgungskosten je m3 Gülle bei steigenden Pachtpreisen und unterschiedlichem Ertragsniveau</a:t>
            </a:r>
          </a:p>
        </c:rich>
      </c:tx>
      <c:layout>
        <c:manualLayout>
          <c:xMode val="factor"/>
          <c:yMode val="factor"/>
          <c:x val="0.063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725"/>
          <c:w val="0.9617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Pacht!$L$11</c:f>
              <c:strCache>
                <c:ptCount val="1"/>
                <c:pt idx="0">
                  <c:v>60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Pacht!$N$8:$T$8</c:f>
              <c:numCache/>
            </c:numRef>
          </c:cat>
          <c:val>
            <c:numRef>
              <c:f>Pacht!$N$11:$T$11</c:f>
              <c:numCache/>
            </c:numRef>
          </c:val>
          <c:smooth val="0"/>
        </c:ser>
        <c:ser>
          <c:idx val="1"/>
          <c:order val="1"/>
          <c:tx>
            <c:strRef>
              <c:f>Pacht!$L$12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Pacht!$N$8:$T$8</c:f>
              <c:numCache/>
            </c:numRef>
          </c:cat>
          <c:val>
            <c:numRef>
              <c:f>Pacht!$N$12:$T$12</c:f>
              <c:numCache/>
            </c:numRef>
          </c:val>
          <c:smooth val="0"/>
        </c:ser>
        <c:ser>
          <c:idx val="2"/>
          <c:order val="2"/>
          <c:tx>
            <c:strRef>
              <c:f>Pacht!$L$13</c:f>
              <c:strCache>
                <c:ptCount val="1"/>
                <c:pt idx="0">
                  <c:v>90</c:v>
                </c:pt>
              </c:strCache>
            </c:strRef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Pacht!$N$8:$T$8</c:f>
              <c:numCache/>
            </c:numRef>
          </c:cat>
          <c:val>
            <c:numRef>
              <c:f>Pacht!$N$13:$T$13</c:f>
              <c:numCache/>
            </c:numRef>
          </c:val>
          <c:smooth val="0"/>
        </c:ser>
        <c:marker val="1"/>
        <c:axId val="30008434"/>
        <c:axId val="1640451"/>
      </c:lineChart>
      <c:catAx>
        <c:axId val="3000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Pachtpreis je ha (inkl. ZA)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1640451"/>
        <c:crosses val="autoZero"/>
        <c:auto val="1"/>
        <c:lblOffset val="100"/>
        <c:noMultiLvlLbl val="0"/>
      </c:catAx>
      <c:valAx>
        <c:axId val="1640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EURO je m3 Gülle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3000843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25575"/>
          <c:w val="0.1105"/>
          <c:h val="0.119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'Kostenvergleich (je kg P2O5)'!$B$2</c:f>
        </c:strRef>
      </c:tx>
      <c:layout>
        <c:manualLayout>
          <c:xMode val="factor"/>
          <c:yMode val="factor"/>
          <c:x val="0.06525"/>
          <c:y val="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6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5"/>
          <c:y val="0.11575"/>
          <c:w val="0.64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'Kostenvergleich (je kg P2O5)'!$M$5:$M$5</c:f>
              <c:strCache>
                <c:ptCount val="1"/>
                <c:pt idx="0">
                  <c:v>Separieren 1)  u.Transport der Feststoffe ungünstig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'Kostenvergleich (je kg P2O5)'!$B$7:$B$11</c:f>
              <c:numCache/>
            </c:numRef>
          </c:cat>
          <c:val>
            <c:numRef>
              <c:f>'Kostenvergleich (je kg P2O5)'!$D$7:$D$11</c:f>
              <c:numCache/>
            </c:numRef>
          </c:val>
          <c:smooth val="0"/>
        </c:ser>
        <c:ser>
          <c:idx val="1"/>
          <c:order val="1"/>
          <c:tx>
            <c:strRef>
              <c:f>'Kostenvergleich (je kg P2O5)'!$M$7:$M$7</c:f>
              <c:strCache>
                <c:ptCount val="1"/>
                <c:pt idx="0">
                  <c:v>Separieren 1)  u.Transport der Feststoffe günstig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'Kostenvergleich (je kg P2O5)'!$B$7:$B$11</c:f>
              <c:numCache/>
            </c:numRef>
          </c:cat>
          <c:val>
            <c:numRef>
              <c:f>'Kostenvergleich (je kg P2O5)'!$C$7:$C$11</c:f>
              <c:numCache/>
            </c:numRef>
          </c:val>
          <c:smooth val="0"/>
        </c:ser>
        <c:ser>
          <c:idx val="2"/>
          <c:order val="2"/>
          <c:tx>
            <c:strRef>
              <c:f>'Kostenvergleich (je kg P2O5)'!$E$5:$E$6</c:f>
              <c:strCache>
                <c:ptCount val="1"/>
                <c:pt idx="0">
                  <c:v>Transport  Gülle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'Kostenvergleich (je kg P2O5)'!$B$7:$B$11</c:f>
              <c:numCache/>
            </c:numRef>
          </c:cat>
          <c:val>
            <c:numRef>
              <c:f>'Kostenvergleich (je kg P2O5)'!$E$7:$E$11</c:f>
              <c:numCache/>
            </c:numRef>
          </c:val>
          <c:smooth val="0"/>
        </c:ser>
        <c:ser>
          <c:idx val="3"/>
          <c:order val="3"/>
          <c:tx>
            <c:strRef>
              <c:f>'Kostenvergleich (je kg P2O5)'!$F$5:$F$6</c:f>
              <c:strCache>
                <c:ptCount val="1"/>
                <c:pt idx="0">
                  <c:v>Transport  Festmist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'Kostenvergleich (je kg P2O5)'!$B$7:$B$11</c:f>
              <c:numCache/>
            </c:numRef>
          </c:cat>
          <c:val>
            <c:numRef>
              <c:f>'Kostenvergleich (je kg P2O5)'!$F$7:$F$11</c:f>
              <c:numCache/>
            </c:numRef>
          </c:val>
          <c:smooth val="0"/>
        </c:ser>
        <c:ser>
          <c:idx val="4"/>
          <c:order val="4"/>
          <c:tx>
            <c:strRef>
              <c:f>'Kostenvergleich (je kg P2O5)'!$G$5:$G$6</c:f>
              <c:strCache>
                <c:ptCount val="1"/>
                <c:pt idx="0">
                  <c:v>Pacht 600 €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'Kostenvergleich (je kg P2O5)'!$B$7:$B$11</c:f>
              <c:numCache/>
            </c:numRef>
          </c:cat>
          <c:val>
            <c:numRef>
              <c:f>'Kostenvergleich (je kg P2O5)'!$G$7:$G$11</c:f>
              <c:numCache/>
            </c:numRef>
          </c:val>
          <c:smooth val="0"/>
        </c:ser>
        <c:marker val="1"/>
        <c:axId val="14764060"/>
        <c:axId val="65767677"/>
      </c:lineChart>
      <c:catAx>
        <c:axId val="14764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km einf. Entfernung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5767677"/>
        <c:crosses val="autoZero"/>
        <c:auto val="0"/>
        <c:lblOffset val="100"/>
        <c:noMultiLvlLbl val="0"/>
      </c:catAx>
      <c:valAx>
        <c:axId val="657676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€ / kg P2O5</a:t>
                </a:r>
              </a:p>
            </c:rich>
          </c:tx>
          <c:layout>
            <c:manualLayout>
              <c:xMode val="factor"/>
              <c:yMode val="factor"/>
              <c:x val="0.037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4764060"/>
        <c:crossesAt val="1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5"/>
          <c:y val="0.15675"/>
          <c:w val="0.2955"/>
          <c:h val="0.719"/>
        </c:manualLayout>
      </c:layout>
      <c:overlay val="0"/>
      <c:spPr>
        <a:solidFill>
          <a:srgbClr val="FFFFC0"/>
        </a:solidFill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57150</xdr:rowOff>
    </xdr:from>
    <xdr:to>
      <xdr:col>8</xdr:col>
      <xdr:colOff>0</xdr:colOff>
      <xdr:row>59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66675" y="1762125"/>
          <a:ext cx="6248400" cy="769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Dr. Volker Segger, LEL Schwäbisch Gmünd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                 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1. Problemstellung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In viehstarken Regionen können flächenknappe Veredelungsbetriebe ihren überschüssigen Wirtschaftsdünger nicht mehr an benachbarte Landwirte abgeben.
Es stellt sich die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Frage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ob 
 - Gülle oder Festmist  in andere, vieharme Gebiete transportiert  wird
 - Gülle separiert wird, und nur die abgetrennten Feststoffe transportiert werden
 - Flächen zugepachtet werden, um den Wirtschaftsdünger hier auszubringen.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2. Erläuterung der Berechnungen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a) Es werden nur die Transportkosten bis zu einem Zwischenlager - ohne Ausbringungskosten und ohne Kosten für   Befüllen und Entleeren - berücksichtigt ( letztere fallen ja auch ohne Transport an ).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b) Es wird  Transport mit einem gewerblichen Unternehmer unterstellt, der nach Stunden abgerechnet wird.
c) Die bei der Variante " Pacht " je ha ausbringbare Menge ergibt sich aus der Nährstoffabfuhr der Fruchtfolge beim begrenzenden Nährstoff. Wird kein Stroh verkauft, beträgt die Abfuhr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ca. 50 bis 60 kg P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O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5 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( 0,8 kg je dt Getreideertrag ).
d) Beurteilungskriterium für die Vorteilhaftigkeit der verschiedenen Varianten sind die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Kosten je ( begrenzende ) Nährstoffeinheit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In der Regel ist dies in Veredelungsbetrieben Phosphat ( für Kali ist die Dünge - Verordnung diesbezüglich ausgesetzt ).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3. Möglichkeit für eigene Berechnungen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Durch Dateneingabe in den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gelb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hinterlegten Feldern können die Berechnungen problemlos an die unterschiedlichsten Verhältnisse ( Transportsätze, Nährstoffgehalt der Gülle, Nährstoffabfuhr durch die Ernteprodukte  usw. ) angepasst werden. Durch Betätigen der Tabulatortaste kommt man automatisch zu den Eingabetasten. Die übrigen Zellen sind gesperrt.
Die Registerblätter " Separierung und Transport " sowie  " Kostenvergleich " sind mit anderen Registerblättern verknüpft, setzen also deren Bearbeitung voraus.
Alle Seiten sind so eingerichtet, dass auf Seitenansicht sowohl die Tabellen als auch Schaubilder auf je einer Seite erscheinen ( Folienvorlage ).</a:t>
          </a:r>
        </a:p>
      </xdr:txBody>
    </xdr:sp>
    <xdr:clientData/>
  </xdr:twoCellAnchor>
  <xdr:twoCellAnchor>
    <xdr:from>
      <xdr:col>1</xdr:col>
      <xdr:colOff>47625</xdr:colOff>
      <xdr:row>1</xdr:row>
      <xdr:rowOff>47625</xdr:rowOff>
    </xdr:from>
    <xdr:to>
      <xdr:col>2</xdr:col>
      <xdr:colOff>361950</xdr:colOff>
      <xdr:row>2</xdr:row>
      <xdr:rowOff>381000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52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24</xdr:row>
      <xdr:rowOff>0</xdr:rowOff>
    </xdr:from>
    <xdr:to>
      <xdr:col>19</xdr:col>
      <xdr:colOff>0</xdr:colOff>
      <xdr:row>60</xdr:row>
      <xdr:rowOff>0</xdr:rowOff>
    </xdr:to>
    <xdr:graphicFrame>
      <xdr:nvGraphicFramePr>
        <xdr:cNvPr id="1" name="Chart 3"/>
        <xdr:cNvGraphicFramePr/>
      </xdr:nvGraphicFramePr>
      <xdr:xfrm>
        <a:off x="11934825" y="7915275"/>
        <a:ext cx="113919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10</xdr:col>
      <xdr:colOff>0</xdr:colOff>
      <xdr:row>61</xdr:row>
      <xdr:rowOff>19050</xdr:rowOff>
    </xdr:to>
    <xdr:graphicFrame>
      <xdr:nvGraphicFramePr>
        <xdr:cNvPr id="2" name="Chart 4"/>
        <xdr:cNvGraphicFramePr/>
      </xdr:nvGraphicFramePr>
      <xdr:xfrm>
        <a:off x="85725" y="7915275"/>
        <a:ext cx="11477625" cy="611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0.16575</cdr:y>
    </cdr:from>
    <cdr:to>
      <cdr:x>0.34125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371600"/>
          <a:ext cx="19050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Ertragsniveau Getreide (dt/ha):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95250</xdr:rowOff>
    </xdr:from>
    <xdr:to>
      <xdr:col>10</xdr:col>
      <xdr:colOff>0</xdr:colOff>
      <xdr:row>106</xdr:row>
      <xdr:rowOff>0</xdr:rowOff>
    </xdr:to>
    <xdr:graphicFrame>
      <xdr:nvGraphicFramePr>
        <xdr:cNvPr id="1" name="Chart 1"/>
        <xdr:cNvGraphicFramePr/>
      </xdr:nvGraphicFramePr>
      <xdr:xfrm>
        <a:off x="161925" y="12982575"/>
        <a:ext cx="8686800" cy="1178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14</xdr:row>
      <xdr:rowOff>0</xdr:rowOff>
    </xdr:from>
    <xdr:to>
      <xdr:col>19</xdr:col>
      <xdr:colOff>800100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9077325" y="4591050"/>
        <a:ext cx="8534400" cy="829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13</xdr:row>
      <xdr:rowOff>190500</xdr:rowOff>
    </xdr:from>
    <xdr:to>
      <xdr:col>9</xdr:col>
      <xdr:colOff>514350</xdr:colOff>
      <xdr:row>45</xdr:row>
      <xdr:rowOff>19050</xdr:rowOff>
    </xdr:to>
    <xdr:graphicFrame>
      <xdr:nvGraphicFramePr>
        <xdr:cNvPr id="1" name="Chart 3"/>
        <xdr:cNvGraphicFramePr/>
      </xdr:nvGraphicFramePr>
      <xdr:xfrm>
        <a:off x="152400" y="6429375"/>
        <a:ext cx="103346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38100</xdr:rowOff>
    </xdr:from>
    <xdr:to>
      <xdr:col>7</xdr:col>
      <xdr:colOff>1238250</xdr:colOff>
      <xdr:row>56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4775" y="76200"/>
          <a:ext cx="5905500" cy="893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Wirtschaftsdünger transportieren oder Fläche pachten ?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Ergebnisse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 Beispiel : Schweinemast mit NP - reduzierter Fütterung )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1.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Die Kosten des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Gülle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transports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betragen bereits bei einer Entfernung von 30 km ca. 
5 bis 6 € je cbm bzw. 10 € je Mastplatz, bei 50 km sogar 8 bzw. 15 €.  Dadurch wird die Wirtschaftlichkeit eines Stallneubaus erheblich beeinträchtigt.
Günstiger schneidet der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Festmist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transport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ab, da hier kaum  Wasser transportiert wird. Auf den begrenzenden Nährstoff Phosphat bezogen betragen die "Entsorgungskosten " nur gut zwei Drittel wie beim Gülletransport. Als weiterer positiver, hier noch nicht mitberücksichtigter Effekt ist die Nährstoffabfuhr im Strohanteil zu nennen.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 Das Beurteilungskriterium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Vergleichspachtpreis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besagt : Kann Fläche unter dem Vergleichspachtpreis zugepachtet werden, so ist dies günstiger, als den anfallenden Wirtschaftsdünger zu transportieren. Damit ist jedoch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nicht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gesagt, ob die tierische Veredelung unter diesen Bedingungen überhaupt noch wirtschaftlich ist.
Bei optimalen  Deckungsbeiträgen von 650 € je ha und Festkosten ( einschließlich Lohnansatz ) für Zupachtfläche von 300 € beträgt der maximale Pachtpreis 350 € / ha. Höhere Pachtpreise belasten demnach  die tierische Veredelung.
Die Berechnungen zeigen, daß  erst oberhalb einer Entfernung von 50 km die Pacht zu Preisen  von 500 € und mehr, wie sie  in einigen Regionen bereits üblich ist, die weniger schmerzhafte Anassung darstellt.
In Betrieben mit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Festmist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müssen die  Pachtpreise schon unter 450 €  liegen, wenn die Pacht dem Transport über eine Entfernung von 50 km überlegen sein soll.  
Ist ein Betrieb also nicht aus sonstigen, z. B. steuerlichen Gründen ( Vieheinheiten ) dringend auf zusätzliche Flächen angewiesen, kann der Transport von Wirtschaftsdünger eine überlegenswerte Anpassungsvariante bei vorhandenem Nährstoffüberschuss sein.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3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Die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Separierung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von Gülle und der Transport der Feststoffe kommt dann in Frage, wenn eine hohe Auslastung der Anlage ( großer Viehbestand oder überbetrieblicher Einsatz ) und ein Abscheidegrad bei Phosphat von mind. 40 % erreicht wird. In diesem Fall ist sie dem Transport von Gülle erst bei einer Entfernung von ca. 100 km u.U. überlegen.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Fazit 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Der Transport von Wirtschaftsdünger ist unter rein wirtschaftlichen Aspekten nur dann eine überlegenswerte Anpassungsmaßnahme,  wenn alle anderen Möglichkeiten, eine ausgeglichene Nährstoffbilanz zu erreichen, erschöpft sind ( wie z. B. Optimierung der Produktionstechnik in Pflanzenbau und Tierhaltung, nährstoffreduzierte Fütterung, Strohverkauf ). Im Vergleich zur Flächenaufstockung zu Pachtpreisen von über 500 € ist der Transport dagegen durchaus konkurrenzfähig. 
Die Rentabilität von Neuinvestitionen wird durch hohe Entsorgungskosten erheblich gefährdet.  Es kann sich damit oft nur um eine Anpassungsmaßnahme in bereits bestehenden Anlagen handeln.
.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0.21575</cdr:y>
    </cdr:from>
    <cdr:to>
      <cdr:x>0.39925</cdr:x>
      <cdr:y>0.33</cdr:y>
    </cdr:to>
    <cdr:sp>
      <cdr:nvSpPr>
        <cdr:cNvPr id="1" name="Text 1"/>
        <cdr:cNvSpPr txBox="1">
          <a:spLocks noChangeArrowheads="1"/>
        </cdr:cNvSpPr>
      </cdr:nvSpPr>
      <cdr:spPr>
        <a:xfrm>
          <a:off x="895350" y="1181100"/>
          <a:ext cx="30384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Deckungsbeitrag / ha :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 bei 25 € Kosten für Min.düngung )</a:t>
          </a:r>
        </a:p>
      </cdr:txBody>
    </cdr:sp>
  </cdr:relSizeAnchor>
  <cdr:relSizeAnchor xmlns:cdr="http://schemas.openxmlformats.org/drawingml/2006/chartDrawing">
    <cdr:from>
      <cdr:x>0.09125</cdr:x>
      <cdr:y>0.01125</cdr:y>
    </cdr:from>
    <cdr:to>
      <cdr:x>1</cdr:x>
      <cdr:y>0.1565</cdr:y>
    </cdr:to>
    <cdr:sp>
      <cdr:nvSpPr>
        <cdr:cNvPr id="2" name="Text 2"/>
        <cdr:cNvSpPr txBox="1">
          <a:spLocks noChangeArrowheads="1"/>
        </cdr:cNvSpPr>
      </cdr:nvSpPr>
      <cdr:spPr>
        <a:xfrm>
          <a:off x="895350" y="57150"/>
          <a:ext cx="898207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Vergleichspachtpreis gegenüber Gülletransport 
bei zunehmender Entfernung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0.0375</cdr:y>
    </cdr:from>
    <cdr:to>
      <cdr:x>0.99425</cdr:x>
      <cdr:y>0.10775</cdr:y>
    </cdr:to>
    <cdr:sp>
      <cdr:nvSpPr>
        <cdr:cNvPr id="1" name="Text 1"/>
        <cdr:cNvSpPr txBox="1">
          <a:spLocks noChangeArrowheads="1"/>
        </cdr:cNvSpPr>
      </cdr:nvSpPr>
      <cdr:spPr>
        <a:xfrm>
          <a:off x="1466850" y="228600"/>
          <a:ext cx="903922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Kosten des Gülletransports bei zunehmender Entfernung</a:t>
          </a:r>
        </a:p>
      </cdr:txBody>
    </cdr:sp>
  </cdr:relSizeAnchor>
  <cdr:relSizeAnchor xmlns:cdr="http://schemas.openxmlformats.org/drawingml/2006/chartDrawing">
    <cdr:from>
      <cdr:x>0.0145</cdr:x>
      <cdr:y>0.0085</cdr:y>
    </cdr:from>
    <cdr:to>
      <cdr:x>0.06775</cdr:x>
      <cdr:y>0.07575</cdr:y>
    </cdr:to>
    <cdr:sp>
      <cdr:nvSpPr>
        <cdr:cNvPr id="2" name="Text 2"/>
        <cdr:cNvSpPr txBox="1">
          <a:spLocks noChangeArrowheads="1"/>
        </cdr:cNvSpPr>
      </cdr:nvSpPr>
      <cdr:spPr>
        <a:xfrm>
          <a:off x="152400" y="47625"/>
          <a:ext cx="5619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€
</a:t>
          </a:r>
        </a:p>
      </cdr:txBody>
    </cdr:sp>
  </cdr:relSizeAnchor>
  <cdr:relSizeAnchor xmlns:cdr="http://schemas.openxmlformats.org/drawingml/2006/chartDrawing">
    <cdr:from>
      <cdr:x>0.382</cdr:x>
      <cdr:y>0.94575</cdr:y>
    </cdr:from>
    <cdr:to>
      <cdr:x>1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4038600" y="5886450"/>
          <a:ext cx="65913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Entfernung ( einfach ) in km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1" name="Chart 3"/>
        <xdr:cNvGraphicFramePr/>
      </xdr:nvGraphicFramePr>
      <xdr:xfrm>
        <a:off x="10801350" y="7467600"/>
        <a:ext cx="98679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10</xdr:col>
      <xdr:colOff>0</xdr:colOff>
      <xdr:row>59</xdr:row>
      <xdr:rowOff>0</xdr:rowOff>
    </xdr:to>
    <xdr:graphicFrame>
      <xdr:nvGraphicFramePr>
        <xdr:cNvPr id="2" name="Chart 4"/>
        <xdr:cNvGraphicFramePr/>
      </xdr:nvGraphicFramePr>
      <xdr:xfrm>
        <a:off x="85725" y="7467600"/>
        <a:ext cx="10572750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0.008</cdr:y>
    </cdr:from>
    <cdr:to>
      <cdr:x>0.946</cdr:x>
      <cdr:y>0.18625</cdr:y>
    </cdr:to>
    <cdr:sp>
      <cdr:nvSpPr>
        <cdr:cNvPr id="1" name="Text 1"/>
        <cdr:cNvSpPr txBox="1">
          <a:spLocks noChangeArrowheads="1"/>
        </cdr:cNvSpPr>
      </cdr:nvSpPr>
      <cdr:spPr>
        <a:xfrm>
          <a:off x="990600" y="28575"/>
          <a:ext cx="729615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Gülle transportieren oder Fläche zupachten ? 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( Vergleichspachtpreis für 1 ha mit ZA bei steigenden Transportkosten )</a:t>
          </a:r>
          <a:r>
            <a:rPr lang="en-US" cap="none" sz="2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0.19225</cdr:x>
      <cdr:y>0.71675</cdr:y>
    </cdr:from>
    <cdr:to>
      <cdr:x>0.552</cdr:x>
      <cdr:y>0.82</cdr:y>
    </cdr:to>
    <cdr:sp>
      <cdr:nvSpPr>
        <cdr:cNvPr id="2" name="Text 2"/>
        <cdr:cNvSpPr txBox="1">
          <a:spLocks noChangeArrowheads="1"/>
        </cdr:cNvSpPr>
      </cdr:nvSpPr>
      <cdr:spPr>
        <a:xfrm>
          <a:off x="1676400" y="3371850"/>
          <a:ext cx="31527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Deckungsbeitrag / ha (inkl. Prämie aus ZA):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 bei 25,- € Düngungskosten für Min.-D. )</a:t>
          </a:r>
        </a:p>
      </cdr:txBody>
    </cdr:sp>
  </cdr:relSizeAnchor>
  <cdr:relSizeAnchor xmlns:cdr="http://schemas.openxmlformats.org/drawingml/2006/chartDrawing">
    <cdr:from>
      <cdr:x>0.288</cdr:x>
      <cdr:y>0.949</cdr:y>
    </cdr:from>
    <cdr:to>
      <cdr:x>0.625</cdr:x>
      <cdr:y>0.9995</cdr:y>
    </cdr:to>
    <cdr:sp>
      <cdr:nvSpPr>
        <cdr:cNvPr id="3" name="Text 3"/>
        <cdr:cNvSpPr txBox="1">
          <a:spLocks noChangeArrowheads="1"/>
        </cdr:cNvSpPr>
      </cdr:nvSpPr>
      <cdr:spPr>
        <a:xfrm>
          <a:off x="2514600" y="4457700"/>
          <a:ext cx="2952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Transportkosten   ( € / cbm )</a:t>
          </a:r>
        </a:p>
      </cdr:txBody>
    </cdr:sp>
  </cdr:relSizeAnchor>
  <cdr:relSizeAnchor xmlns:cdr="http://schemas.openxmlformats.org/drawingml/2006/chartDrawing">
    <cdr:from>
      <cdr:x>0.00075</cdr:x>
      <cdr:y>0.0085</cdr:y>
    </cdr:from>
    <cdr:to>
      <cdr:x>0.1355</cdr:x>
      <cdr:y>0.14</cdr:y>
    </cdr:to>
    <cdr:sp>
      <cdr:nvSpPr>
        <cdr:cNvPr id="4" name="Text 4"/>
        <cdr:cNvSpPr txBox="1">
          <a:spLocks noChangeArrowheads="1"/>
        </cdr:cNvSpPr>
      </cdr:nvSpPr>
      <cdr:spPr>
        <a:xfrm>
          <a:off x="0" y="38100"/>
          <a:ext cx="118110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Vergleichs-
pachtpreis
( € / ha 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12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76200" y="5734050"/>
        <a:ext cx="87630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0.48275</cdr:x>
      <cdr:y>0.62325</cdr:y>
    </cdr:from>
    <cdr:to>
      <cdr:x>0.80625</cdr:x>
      <cdr:y>0.747</cdr:y>
    </cdr:to>
    <cdr:sp>
      <cdr:nvSpPr>
        <cdr:cNvPr id="1" name="Text 1"/>
        <cdr:cNvSpPr txBox="1">
          <a:spLocks noChangeArrowheads="1"/>
        </cdr:cNvSpPr>
      </cdr:nvSpPr>
      <cdr:spPr>
        <a:xfrm>
          <a:off x="5495925" y="3686175"/>
          <a:ext cx="36861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Deckungsbeitrag / ha ) :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( bei 25 € Kosten für Min.düngung)</a:t>
          </a:r>
        </a:p>
      </cdr:txBody>
    </cdr:sp>
  </cdr:relSizeAnchor>
  <cdr:relSizeAnchor xmlns:cdr="http://schemas.openxmlformats.org/drawingml/2006/chartDrawing">
    <cdr:from>
      <cdr:x>0.07375</cdr:x>
      <cdr:y>0.02175</cdr:y>
    </cdr:from>
    <cdr:to>
      <cdr:x>0.79525</cdr:x>
      <cdr:y>0.17125</cdr:y>
    </cdr:to>
    <cdr:sp>
      <cdr:nvSpPr>
        <cdr:cNvPr id="2" name="Text 2"/>
        <cdr:cNvSpPr txBox="1">
          <a:spLocks noChangeArrowheads="1"/>
        </cdr:cNvSpPr>
      </cdr:nvSpPr>
      <cdr:spPr>
        <a:xfrm>
          <a:off x="838200" y="123825"/>
          <a:ext cx="82200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Vergleichspachtpreis gegenüber Festmisttransport
 bei zunehmender  Entfernung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</cdr:x>
      <cdr:y>0.92275</cdr:y>
    </cdr:from>
    <cdr:to>
      <cdr:x>0.65125</cdr:x>
      <cdr:y>0.982</cdr:y>
    </cdr:to>
    <cdr:sp>
      <cdr:nvSpPr>
        <cdr:cNvPr id="1" name="Text 3"/>
        <cdr:cNvSpPr txBox="1">
          <a:spLocks noChangeArrowheads="1"/>
        </cdr:cNvSpPr>
      </cdr:nvSpPr>
      <cdr:spPr>
        <a:xfrm>
          <a:off x="4343400" y="5638800"/>
          <a:ext cx="31242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Entfernung ( einfach ) in km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"/>
  <sheetViews>
    <sheetView tabSelected="1" workbookViewId="0" topLeftCell="A1">
      <selection activeCell="K3" sqref="K3"/>
    </sheetView>
  </sheetViews>
  <sheetFormatPr defaultColWidth="11.421875" defaultRowHeight="12.75"/>
  <cols>
    <col min="1" max="1" width="0.9921875" style="0" customWidth="1"/>
    <col min="2" max="2" width="3.57421875" style="0" customWidth="1"/>
    <col min="5" max="5" width="27.57421875" style="0" customWidth="1"/>
    <col min="6" max="6" width="12.8515625" style="0" customWidth="1"/>
    <col min="7" max="7" width="11.8515625" style="0" customWidth="1"/>
    <col min="8" max="8" width="15.00390625" style="0" customWidth="1"/>
    <col min="9" max="9" width="1.7109375" style="0" customWidth="1"/>
  </cols>
  <sheetData>
    <row r="1" ht="6" customHeight="1" thickBot="1"/>
    <row r="2" spans="2:16" ht="6.75" customHeight="1">
      <c r="B2" s="259"/>
      <c r="C2" s="260"/>
      <c r="D2" s="260"/>
      <c r="E2" s="260"/>
      <c r="F2" s="260"/>
      <c r="G2" s="261"/>
      <c r="H2" s="262"/>
      <c r="I2" s="278"/>
      <c r="J2" s="278"/>
      <c r="K2" s="278"/>
      <c r="L2" s="278"/>
      <c r="M2" s="279"/>
      <c r="N2" s="280"/>
      <c r="O2" s="280"/>
      <c r="P2" s="280"/>
    </row>
    <row r="3" spans="2:16" ht="33" customHeight="1">
      <c r="B3" s="263"/>
      <c r="C3" s="269"/>
      <c r="D3" s="287"/>
      <c r="E3" s="418" t="s">
        <v>0</v>
      </c>
      <c r="F3" s="264"/>
      <c r="G3" s="287"/>
      <c r="H3" s="288" t="s">
        <v>204</v>
      </c>
      <c r="I3" s="275"/>
      <c r="J3" s="275"/>
      <c r="K3" s="275"/>
      <c r="L3" s="275"/>
      <c r="M3" s="281"/>
      <c r="N3" s="280"/>
      <c r="O3" s="280"/>
      <c r="P3" s="280"/>
    </row>
    <row r="4" spans="2:16" ht="3.75" customHeight="1">
      <c r="B4" s="265"/>
      <c r="C4" s="271"/>
      <c r="D4" s="272"/>
      <c r="E4" s="270"/>
      <c r="F4" s="270"/>
      <c r="G4" s="270"/>
      <c r="H4" s="289"/>
      <c r="I4" s="276"/>
      <c r="J4" s="276"/>
      <c r="K4" s="276"/>
      <c r="L4" s="276"/>
      <c r="M4" s="282"/>
      <c r="N4" s="280"/>
      <c r="O4" s="280"/>
      <c r="P4" s="280"/>
    </row>
    <row r="5" spans="1:16" ht="21.75" customHeight="1">
      <c r="A5" s="286"/>
      <c r="B5" s="472" t="s">
        <v>1</v>
      </c>
      <c r="C5" s="290"/>
      <c r="D5" s="266"/>
      <c r="E5" s="264"/>
      <c r="F5" s="264"/>
      <c r="G5" s="264"/>
      <c r="H5" s="267"/>
      <c r="I5" s="285"/>
      <c r="J5" s="277"/>
      <c r="K5" s="277"/>
      <c r="L5" s="277"/>
      <c r="M5" s="283"/>
      <c r="N5" s="280"/>
      <c r="O5" s="280"/>
      <c r="P5" s="280"/>
    </row>
    <row r="6" spans="2:16" ht="20.25" customHeight="1">
      <c r="B6" s="472" t="s">
        <v>2</v>
      </c>
      <c r="C6" s="290"/>
      <c r="D6" s="268"/>
      <c r="E6" s="264"/>
      <c r="F6" s="264"/>
      <c r="G6" s="264"/>
      <c r="H6" s="267"/>
      <c r="I6" s="284"/>
      <c r="J6" s="277"/>
      <c r="K6" s="277"/>
      <c r="L6" s="277"/>
      <c r="M6" s="283"/>
      <c r="N6" s="280"/>
      <c r="O6" s="280"/>
      <c r="P6" s="280"/>
    </row>
    <row r="7" spans="2:16" ht="4.5" customHeight="1">
      <c r="B7" s="263"/>
      <c r="C7" s="274"/>
      <c r="D7" s="273"/>
      <c r="E7" s="270"/>
      <c r="F7" s="270"/>
      <c r="G7" s="270"/>
      <c r="H7" s="289"/>
      <c r="I7" s="277"/>
      <c r="J7" s="277"/>
      <c r="K7" s="277"/>
      <c r="L7" s="277"/>
      <c r="M7" s="283"/>
      <c r="N7" s="280"/>
      <c r="O7" s="280"/>
      <c r="P7" s="280"/>
    </row>
    <row r="8" spans="2:16" ht="16.5" customHeight="1">
      <c r="B8" s="263"/>
      <c r="C8" s="417" t="s">
        <v>3</v>
      </c>
      <c r="D8" s="273"/>
      <c r="E8" s="270"/>
      <c r="F8" s="270"/>
      <c r="G8" s="270"/>
      <c r="H8" s="289"/>
      <c r="I8" s="277"/>
      <c r="J8" s="277"/>
      <c r="K8" s="277"/>
      <c r="L8" s="277"/>
      <c r="M8" s="283"/>
      <c r="N8" s="280"/>
      <c r="O8" s="280"/>
      <c r="P8" s="280"/>
    </row>
    <row r="9" spans="2:16" ht="21.75" customHeight="1" thickBot="1">
      <c r="B9" s="291"/>
      <c r="C9" s="416" t="s">
        <v>4</v>
      </c>
      <c r="D9" s="292"/>
      <c r="E9" s="293"/>
      <c r="F9" s="293"/>
      <c r="G9" s="293"/>
      <c r="H9" s="294"/>
      <c r="I9" s="284"/>
      <c r="J9" s="284"/>
      <c r="K9" s="277"/>
      <c r="L9" s="277"/>
      <c r="M9" s="283"/>
      <c r="N9" s="280"/>
      <c r="O9" s="280"/>
      <c r="P9" s="280"/>
    </row>
    <row r="12" ht="5.25" customHeight="1"/>
    <row r="13" ht="6.75" customHeight="1"/>
    <row r="14" ht="5.25" customHeight="1"/>
    <row r="46" ht="9" customHeight="1"/>
    <row r="49" ht="8.25" customHeight="1"/>
    <row r="58" ht="12" customHeight="1"/>
    <row r="60" ht="6.75" customHeight="1"/>
  </sheetData>
  <sheetProtection sheet="1" objects="1" scenarios="1"/>
  <printOptions horizontalCentered="1" verticalCentered="1"/>
  <pageMargins left="0.5905511811023623" right="0.3937007874015748" top="0.4724409448818898" bottom="0.7874015748031497" header="0.31496062992125984" footer="0.5905511811023623"/>
  <pageSetup horizontalDpi="1200" verticalDpi="1200" orientation="portrait" paperSize="60" scale="95" r:id="rId2"/>
  <headerFooter alignWithMargins="0">
    <oddFooter>&amp;LLEL,Abt.II, V. Segger&amp;C&amp;F&amp;A&amp;R&amp;D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C7"/>
  <sheetViews>
    <sheetView workbookViewId="0" topLeftCell="A1">
      <selection activeCell="K14" sqref="K14"/>
    </sheetView>
  </sheetViews>
  <sheetFormatPr defaultColWidth="11.421875" defaultRowHeight="12.75"/>
  <cols>
    <col min="1" max="1" width="3.00390625" style="0" customWidth="1"/>
    <col min="8" max="8" width="20.8515625" style="0" customWidth="1"/>
    <col min="9" max="9" width="2.28125" style="0" customWidth="1"/>
  </cols>
  <sheetData>
    <row r="1" ht="3" customHeight="1"/>
    <row r="7" ht="15">
      <c r="C7" s="49"/>
    </row>
  </sheetData>
  <sheetProtection sheet="1" objects="1" scenarios="1"/>
  <printOptions/>
  <pageMargins left="0.5905511811023623" right="0.3937007874015748" top="0.5118110236220472" bottom="0.5905511811023623" header="0.4330708661417323" footer="0.5905511811023623"/>
  <pageSetup horizontalDpi="300" verticalDpi="300" orientation="portrait" paperSize="60" r:id="rId2"/>
  <headerFooter alignWithMargins="0">
    <oddFooter>&amp;LLEL,Abt.II, V. Segger&amp;C&amp;F&amp;A&amp;R&amp;D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64"/>
  <sheetViews>
    <sheetView zoomScale="50" zoomScaleNormal="50" workbookViewId="0" topLeftCell="A1">
      <selection activeCell="G19" sqref="G19"/>
    </sheetView>
  </sheetViews>
  <sheetFormatPr defaultColWidth="11.421875" defaultRowHeight="12.75"/>
  <cols>
    <col min="1" max="1" width="1.28515625" style="0" customWidth="1"/>
    <col min="2" max="2" width="13.421875" style="0" customWidth="1"/>
    <col min="3" max="3" width="22.8515625" style="0" customWidth="1"/>
    <col min="4" max="4" width="10.8515625" style="0" customWidth="1"/>
    <col min="5" max="5" width="12.28125" style="0" customWidth="1"/>
    <col min="6" max="6" width="25.00390625" style="0" customWidth="1"/>
    <col min="7" max="7" width="16.421875" style="0" customWidth="1"/>
    <col min="8" max="8" width="15.7109375" style="0" customWidth="1"/>
    <col min="9" max="9" width="20.7109375" style="0" customWidth="1"/>
    <col min="10" max="10" width="21.28125" style="0" customWidth="1"/>
    <col min="11" max="11" width="2.140625" style="0" customWidth="1"/>
    <col min="12" max="12" width="28.8515625" style="0" customWidth="1"/>
    <col min="13" max="13" width="32.28125" style="0" customWidth="1"/>
    <col min="14" max="14" width="21.57421875" style="0" customWidth="1"/>
    <col min="15" max="15" width="16.00390625" style="0" customWidth="1"/>
    <col min="16" max="16" width="30.140625" style="0" customWidth="1"/>
    <col min="17" max="17" width="19.140625" style="0" customWidth="1"/>
    <col min="20" max="20" width="8.8515625" style="0" customWidth="1"/>
    <col min="21" max="21" width="6.57421875" style="0" customWidth="1"/>
  </cols>
  <sheetData>
    <row r="1" ht="7.5" customHeight="1" thickBot="1"/>
    <row r="2" spans="2:19" ht="30.75" customHeight="1" thickBot="1">
      <c r="B2" s="302" t="s">
        <v>5</v>
      </c>
      <c r="C2" s="2"/>
      <c r="D2" s="2"/>
      <c r="E2" s="2"/>
      <c r="F2" s="2"/>
      <c r="G2" s="2"/>
      <c r="H2" s="2"/>
      <c r="I2" s="2"/>
      <c r="J2" s="3"/>
      <c r="L2" s="210" t="s">
        <v>6</v>
      </c>
      <c r="M2" s="326"/>
      <c r="N2" s="175"/>
      <c r="O2" s="175"/>
      <c r="P2" s="175"/>
      <c r="Q2" s="176"/>
      <c r="R2" s="187"/>
      <c r="S2" s="187"/>
    </row>
    <row r="3" spans="2:19" ht="32.25" customHeight="1" thickBot="1">
      <c r="B3" s="641" t="s">
        <v>230</v>
      </c>
      <c r="C3" s="641"/>
      <c r="D3" s="641"/>
      <c r="E3" s="641"/>
      <c r="F3" s="641"/>
      <c r="G3" s="62"/>
      <c r="H3" s="62"/>
      <c r="I3" s="62"/>
      <c r="J3" s="600">
        <v>39051</v>
      </c>
      <c r="L3" s="211" t="s">
        <v>7</v>
      </c>
      <c r="M3" s="330"/>
      <c r="N3" s="177"/>
      <c r="O3" s="177"/>
      <c r="P3" s="177"/>
      <c r="Q3" s="178"/>
      <c r="R3" s="188"/>
      <c r="S3" s="188"/>
    </row>
    <row r="4" spans="2:10" ht="24.75" customHeight="1">
      <c r="B4" s="377" t="s">
        <v>228</v>
      </c>
      <c r="C4" s="65"/>
      <c r="D4" s="252" t="s">
        <v>9</v>
      </c>
      <c r="E4" s="65"/>
      <c r="F4" s="65"/>
      <c r="G4" s="376" t="s">
        <v>10</v>
      </c>
      <c r="H4" s="378" t="s">
        <v>11</v>
      </c>
      <c r="J4" s="256"/>
    </row>
    <row r="5" spans="2:10" ht="24.75" customHeight="1" thickBot="1">
      <c r="B5" s="377" t="s">
        <v>12</v>
      </c>
      <c r="C5" s="66"/>
      <c r="D5" s="254" t="s">
        <v>13</v>
      </c>
      <c r="E5" s="66"/>
      <c r="F5" s="65"/>
      <c r="G5" s="65"/>
      <c r="H5" s="65"/>
      <c r="J5" s="256"/>
    </row>
    <row r="6" spans="2:17" ht="31.5" customHeight="1">
      <c r="B6" s="36" t="s">
        <v>14</v>
      </c>
      <c r="C6" s="37"/>
      <c r="D6" s="37"/>
      <c r="E6" s="130">
        <v>25</v>
      </c>
      <c r="F6" s="38" t="s">
        <v>15</v>
      </c>
      <c r="G6" s="37"/>
      <c r="H6" s="37"/>
      <c r="I6" s="37"/>
      <c r="J6" s="133">
        <v>40</v>
      </c>
      <c r="L6" s="36" t="s">
        <v>16</v>
      </c>
      <c r="M6" s="37"/>
      <c r="N6" s="37"/>
      <c r="O6" s="317"/>
      <c r="P6" s="130">
        <v>60</v>
      </c>
      <c r="Q6" s="220" t="s">
        <v>17</v>
      </c>
    </row>
    <row r="7" spans="2:17" ht="30" customHeight="1">
      <c r="B7" s="39" t="s">
        <v>187</v>
      </c>
      <c r="C7" s="4"/>
      <c r="D7" s="4"/>
      <c r="E7" s="131">
        <v>65</v>
      </c>
      <c r="F7" s="4" t="s">
        <v>239</v>
      </c>
      <c r="G7" s="4"/>
      <c r="H7" s="4"/>
      <c r="I7" s="4"/>
      <c r="J7" s="134">
        <v>0.3</v>
      </c>
      <c r="L7" s="82" t="s">
        <v>18</v>
      </c>
      <c r="M7" s="6"/>
      <c r="N7" s="6"/>
      <c r="O7" s="6"/>
      <c r="P7" s="318">
        <f>P6/E9</f>
        <v>20.689655172413794</v>
      </c>
      <c r="Q7" s="319" t="s">
        <v>19</v>
      </c>
    </row>
    <row r="8" spans="2:17" ht="30" customHeight="1">
      <c r="B8" s="82" t="s">
        <v>197</v>
      </c>
      <c r="C8" s="6"/>
      <c r="D8" s="6"/>
      <c r="E8" s="83">
        <f>E7/E6</f>
        <v>2.6</v>
      </c>
      <c r="F8" s="6" t="s">
        <v>229</v>
      </c>
      <c r="G8" s="6"/>
      <c r="H8" s="6"/>
      <c r="I8" s="6"/>
      <c r="J8" s="135">
        <v>0.3</v>
      </c>
      <c r="L8" s="39" t="s">
        <v>20</v>
      </c>
      <c r="M8" s="4"/>
      <c r="N8" s="4"/>
      <c r="O8" s="320"/>
      <c r="P8" s="321">
        <f>SUM(P9:P11)</f>
        <v>300</v>
      </c>
      <c r="Q8" s="221" t="s">
        <v>180</v>
      </c>
    </row>
    <row r="9" spans="2:17" ht="30" customHeight="1">
      <c r="B9" s="39" t="s">
        <v>21</v>
      </c>
      <c r="C9" s="4"/>
      <c r="D9" s="4"/>
      <c r="E9" s="138">
        <v>2.9</v>
      </c>
      <c r="F9" s="143"/>
      <c r="G9" s="143"/>
      <c r="H9" s="143"/>
      <c r="I9" s="143"/>
      <c r="J9" s="144"/>
      <c r="L9" s="322" t="s">
        <v>22</v>
      </c>
      <c r="M9" s="4" t="s">
        <v>23</v>
      </c>
      <c r="N9" s="5"/>
      <c r="O9" s="4"/>
      <c r="P9" s="129">
        <v>150</v>
      </c>
      <c r="Q9" s="221" t="s">
        <v>180</v>
      </c>
    </row>
    <row r="10" spans="2:17" ht="30" customHeight="1" thickBot="1">
      <c r="B10" s="40" t="s">
        <v>24</v>
      </c>
      <c r="C10" s="41"/>
      <c r="D10" s="41"/>
      <c r="E10" s="132">
        <v>1.5</v>
      </c>
      <c r="F10" s="145"/>
      <c r="G10" s="145"/>
      <c r="H10" s="145"/>
      <c r="I10" s="145"/>
      <c r="J10" s="146"/>
      <c r="L10" s="39"/>
      <c r="M10" s="4" t="s">
        <v>25</v>
      </c>
      <c r="N10" s="5"/>
      <c r="O10" s="4"/>
      <c r="P10" s="129">
        <v>50</v>
      </c>
      <c r="Q10" s="221" t="s">
        <v>180</v>
      </c>
    </row>
    <row r="11" spans="12:17" ht="30" customHeight="1" thickBot="1">
      <c r="L11" s="40"/>
      <c r="M11" s="41" t="s">
        <v>26</v>
      </c>
      <c r="N11" s="179"/>
      <c r="O11" s="41"/>
      <c r="P11" s="132">
        <v>100</v>
      </c>
      <c r="Q11" s="224" t="s">
        <v>180</v>
      </c>
    </row>
    <row r="12" spans="7:10" ht="4.5" customHeight="1" thickBot="1">
      <c r="G12" s="1"/>
      <c r="H12" s="1"/>
      <c r="I12" s="1"/>
      <c r="J12" s="1"/>
    </row>
    <row r="13" spans="2:17" ht="36" customHeight="1">
      <c r="B13" s="9" t="s">
        <v>27</v>
      </c>
      <c r="C13" s="14"/>
      <c r="D13" s="10" t="s">
        <v>28</v>
      </c>
      <c r="E13" s="20"/>
      <c r="F13" s="11" t="s">
        <v>29</v>
      </c>
      <c r="G13" s="7" t="s">
        <v>30</v>
      </c>
      <c r="H13" s="8"/>
      <c r="I13" s="34"/>
      <c r="J13" s="34"/>
      <c r="L13" s="386" t="s">
        <v>31</v>
      </c>
      <c r="M13" s="381" t="s">
        <v>32</v>
      </c>
      <c r="N13" s="7" t="s">
        <v>198</v>
      </c>
      <c r="O13" s="141"/>
      <c r="P13" s="10"/>
      <c r="Q13" s="139"/>
    </row>
    <row r="14" spans="2:17" ht="30" customHeight="1" thickBot="1">
      <c r="B14" s="18" t="s">
        <v>33</v>
      </c>
      <c r="C14" s="15" t="s">
        <v>34</v>
      </c>
      <c r="D14" s="12"/>
      <c r="E14" s="15"/>
      <c r="F14" s="29" t="s">
        <v>227</v>
      </c>
      <c r="G14" s="19" t="s">
        <v>238</v>
      </c>
      <c r="H14" s="621" t="s">
        <v>37</v>
      </c>
      <c r="I14" s="625" t="s">
        <v>38</v>
      </c>
      <c r="J14" s="75" t="s">
        <v>36</v>
      </c>
      <c r="L14" s="27" t="s">
        <v>27</v>
      </c>
      <c r="M14" s="382" t="s">
        <v>39</v>
      </c>
      <c r="N14" s="301" t="s">
        <v>40</v>
      </c>
      <c r="O14" s="142"/>
      <c r="P14" s="52"/>
      <c r="Q14" s="140"/>
    </row>
    <row r="15" spans="2:17" ht="30" customHeight="1" thickBot="1">
      <c r="B15" s="23" t="s">
        <v>41</v>
      </c>
      <c r="C15" s="24" t="s">
        <v>41</v>
      </c>
      <c r="D15" s="13" t="s">
        <v>237</v>
      </c>
      <c r="E15" s="25"/>
      <c r="F15" s="26" t="s">
        <v>237</v>
      </c>
      <c r="G15" s="23" t="s">
        <v>189</v>
      </c>
      <c r="H15" s="622" t="s">
        <v>189</v>
      </c>
      <c r="I15" s="626" t="s">
        <v>189</v>
      </c>
      <c r="J15" s="26" t="s">
        <v>189</v>
      </c>
      <c r="L15" s="23" t="s">
        <v>41</v>
      </c>
      <c r="M15" s="396" t="s">
        <v>173</v>
      </c>
      <c r="N15" s="547">
        <v>650</v>
      </c>
      <c r="O15" s="549"/>
      <c r="P15" s="548">
        <v>500</v>
      </c>
      <c r="Q15" s="26"/>
    </row>
    <row r="16" spans="2:17" ht="30" customHeight="1">
      <c r="B16" s="303">
        <v>10</v>
      </c>
      <c r="C16" s="304">
        <f>B16*2</f>
        <v>20</v>
      </c>
      <c r="D16" s="305">
        <f>C16/$J$6</f>
        <v>0.5</v>
      </c>
      <c r="E16" s="306"/>
      <c r="F16" s="307">
        <f>D16+$J$7+$J$8</f>
        <v>1.1</v>
      </c>
      <c r="G16" s="308">
        <f>F16*$E$7</f>
        <v>71.5</v>
      </c>
      <c r="H16" s="623">
        <f>G16/$E$6</f>
        <v>2.86</v>
      </c>
      <c r="I16" s="627">
        <f>H16/$E$9</f>
        <v>0.9862068965517241</v>
      </c>
      <c r="J16" s="309">
        <f>H16*$E$10</f>
        <v>4.29</v>
      </c>
      <c r="K16" s="42"/>
      <c r="L16" s="303">
        <f>B16</f>
        <v>10</v>
      </c>
      <c r="M16" s="397">
        <f>H16</f>
        <v>2.86</v>
      </c>
      <c r="N16" s="367">
        <f>$N$15-$P$8+$P$7*H16</f>
        <v>409.17241379310343</v>
      </c>
      <c r="O16" s="368"/>
      <c r="P16" s="369">
        <f>$P$15-$P$8+$P$7*H16</f>
        <v>259.17241379310343</v>
      </c>
      <c r="Q16" s="11"/>
    </row>
    <row r="17" spans="2:17" ht="30" customHeight="1">
      <c r="B17" s="303">
        <v>20</v>
      </c>
      <c r="C17" s="304">
        <f>B17*2</f>
        <v>40</v>
      </c>
      <c r="D17" s="305">
        <f>C17/$J$6</f>
        <v>1</v>
      </c>
      <c r="E17" s="306"/>
      <c r="F17" s="307">
        <f>D17+$J$7+$J$8</f>
        <v>1.6</v>
      </c>
      <c r="G17" s="308">
        <f>F17*$E$7</f>
        <v>104</v>
      </c>
      <c r="H17" s="623">
        <f>G17/$E$6</f>
        <v>4.16</v>
      </c>
      <c r="I17" s="627">
        <f>H17/$E$9</f>
        <v>1.4344827586206899</v>
      </c>
      <c r="J17" s="309">
        <f>H17*$E$10</f>
        <v>6.24</v>
      </c>
      <c r="K17" s="42"/>
      <c r="L17" s="303">
        <f>B17</f>
        <v>20</v>
      </c>
      <c r="M17" s="397">
        <f>H17</f>
        <v>4.16</v>
      </c>
      <c r="N17" s="370">
        <f>$N$15-$P$8+$P$7*H17</f>
        <v>436.0689655172414</v>
      </c>
      <c r="O17" s="371"/>
      <c r="P17" s="372">
        <f>$P$15-$P$8+$P$7*H17</f>
        <v>286.0689655172414</v>
      </c>
      <c r="Q17" s="162"/>
    </row>
    <row r="18" spans="2:17" ht="30" customHeight="1">
      <c r="B18" s="303">
        <v>30</v>
      </c>
      <c r="C18" s="304">
        <f>B18*2</f>
        <v>60</v>
      </c>
      <c r="D18" s="305">
        <f>C18/$J$6</f>
        <v>1.5</v>
      </c>
      <c r="E18" s="306"/>
      <c r="F18" s="307">
        <f>D18+$J$7+$J$8</f>
        <v>2.1</v>
      </c>
      <c r="G18" s="308">
        <f>F18*$E$7</f>
        <v>136.5</v>
      </c>
      <c r="H18" s="623">
        <f>G18/$E$6</f>
        <v>5.46</v>
      </c>
      <c r="I18" s="627">
        <f>H18/$E$9</f>
        <v>1.8827586206896552</v>
      </c>
      <c r="J18" s="309">
        <f>H18*$E$10</f>
        <v>8.19</v>
      </c>
      <c r="K18" s="42"/>
      <c r="L18" s="303">
        <f>B18</f>
        <v>30</v>
      </c>
      <c r="M18" s="397">
        <f>H18</f>
        <v>5.46</v>
      </c>
      <c r="N18" s="370">
        <f>$N$15-$P$8+$P$7*H18</f>
        <v>462.9655172413793</v>
      </c>
      <c r="O18" s="371"/>
      <c r="P18" s="372">
        <f>$P$15-$P$8+$P$7*H18</f>
        <v>312.9655172413793</v>
      </c>
      <c r="Q18" s="162"/>
    </row>
    <row r="19" spans="2:17" ht="30" customHeight="1">
      <c r="B19" s="598">
        <v>50</v>
      </c>
      <c r="C19" s="304">
        <f>B19*2</f>
        <v>100</v>
      </c>
      <c r="D19" s="305">
        <f>C19/$J$6</f>
        <v>2.5</v>
      </c>
      <c r="E19" s="306"/>
      <c r="F19" s="307">
        <f>D19+$J$7+$J$8</f>
        <v>3.0999999999999996</v>
      </c>
      <c r="G19" s="308">
        <f>F19*$E$7</f>
        <v>201.49999999999997</v>
      </c>
      <c r="H19" s="623">
        <f>G19/$E$6</f>
        <v>8.059999999999999</v>
      </c>
      <c r="I19" s="627">
        <f>H19/$E$9</f>
        <v>2.7793103448275858</v>
      </c>
      <c r="J19" s="309">
        <f>H19*$E$10</f>
        <v>12.089999999999998</v>
      </c>
      <c r="K19" s="42"/>
      <c r="L19" s="303">
        <f>B19</f>
        <v>50</v>
      </c>
      <c r="M19" s="397">
        <f>H19</f>
        <v>8.059999999999999</v>
      </c>
      <c r="N19" s="370">
        <f>$N$15-$P$8+$P$7*H19</f>
        <v>516.7586206896551</v>
      </c>
      <c r="O19" s="371"/>
      <c r="P19" s="372">
        <f>$P$15-$P$8+$P$7*H19</f>
        <v>366.7586206896551</v>
      </c>
      <c r="Q19" s="162"/>
    </row>
    <row r="20" spans="2:17" ht="30" customHeight="1" thickBot="1">
      <c r="B20" s="599">
        <v>100</v>
      </c>
      <c r="C20" s="311">
        <f>B20*2</f>
        <v>200</v>
      </c>
      <c r="D20" s="312">
        <f>C20/$J$6</f>
        <v>5</v>
      </c>
      <c r="E20" s="313"/>
      <c r="F20" s="314">
        <f>D20+$J$7+$J$8</f>
        <v>5.6</v>
      </c>
      <c r="G20" s="315">
        <f>F20*$E$7</f>
        <v>364</v>
      </c>
      <c r="H20" s="624">
        <f>G20/$E$6</f>
        <v>14.56</v>
      </c>
      <c r="I20" s="628">
        <f>H20/$E$9</f>
        <v>5.020689655172414</v>
      </c>
      <c r="J20" s="316">
        <f>H20*$E$10</f>
        <v>21.84</v>
      </c>
      <c r="K20" s="42"/>
      <c r="L20" s="310">
        <f>B20</f>
        <v>100</v>
      </c>
      <c r="M20" s="398">
        <f>H20</f>
        <v>14.56</v>
      </c>
      <c r="N20" s="373">
        <f>$N$15-$P$8+$P$7*H20</f>
        <v>651.2413793103449</v>
      </c>
      <c r="O20" s="374"/>
      <c r="P20" s="375">
        <f>$P$15-$P$8+$P$7*H20</f>
        <v>501.2413793103448</v>
      </c>
      <c r="Q20" s="163"/>
    </row>
    <row r="21" spans="2:13" ht="24" customHeight="1">
      <c r="B21" s="295"/>
      <c r="C21" s="296"/>
      <c r="D21" s="30"/>
      <c r="E21" s="52"/>
      <c r="F21" s="297"/>
      <c r="G21" s="298"/>
      <c r="H21" s="299"/>
      <c r="I21" s="299"/>
      <c r="J21" s="300"/>
      <c r="L21" s="579" t="s">
        <v>205</v>
      </c>
      <c r="M21" s="43"/>
    </row>
    <row r="22" spans="2:10" ht="12" customHeight="1">
      <c r="B22" s="1"/>
      <c r="C22" s="1"/>
      <c r="D22" s="1"/>
      <c r="E22" s="1"/>
      <c r="F22" s="1"/>
      <c r="G22" s="1"/>
      <c r="H22" s="1"/>
      <c r="I22" s="1"/>
      <c r="J22" s="1"/>
    </row>
    <row r="57" ht="13.5" thickBot="1"/>
    <row r="58" spans="10:18" ht="30.75" customHeight="1" thickBot="1">
      <c r="J58" s="5"/>
      <c r="L58" s="642" t="s">
        <v>195</v>
      </c>
      <c r="M58" s="643"/>
      <c r="N58" s="420">
        <f>P8</f>
        <v>300</v>
      </c>
      <c r="O58" s="59"/>
      <c r="P58" s="601" t="s">
        <v>42</v>
      </c>
      <c r="Q58" s="419">
        <f>P7</f>
        <v>20.689655172413794</v>
      </c>
      <c r="R58" s="5"/>
    </row>
    <row r="60" spans="12:16" ht="27" thickBot="1">
      <c r="L60" s="86" t="s">
        <v>202</v>
      </c>
      <c r="M60" s="212"/>
      <c r="N60" s="42"/>
      <c r="O60" s="42"/>
      <c r="P60" s="42"/>
    </row>
    <row r="61" spans="3:21" ht="27" thickBot="1">
      <c r="C61" s="58"/>
      <c r="D61" s="77" t="s">
        <v>43</v>
      </c>
      <c r="E61" s="78">
        <f>E6</f>
        <v>25</v>
      </c>
      <c r="F61" s="79"/>
      <c r="G61" s="59"/>
      <c r="H61" s="77" t="s">
        <v>196</v>
      </c>
      <c r="I61" s="84">
        <f>E7</f>
        <v>65</v>
      </c>
      <c r="K61" s="5"/>
      <c r="L61" s="86" t="s">
        <v>203</v>
      </c>
      <c r="M61" s="212"/>
      <c r="U61" s="5"/>
    </row>
    <row r="64" ht="23.25">
      <c r="B64" s="4"/>
    </row>
  </sheetData>
  <sheetProtection sheet="1" objects="1" scenarios="1"/>
  <mergeCells count="2">
    <mergeCell ref="B3:F3"/>
    <mergeCell ref="L58:M58"/>
  </mergeCells>
  <printOptions horizontalCentered="1" verticalCentered="1"/>
  <pageMargins left="0.49" right="0.4724409448818898" top="0.5905511811023623" bottom="0.7874015748031497" header="0.4330708661417323" footer="0.5118110236220472"/>
  <pageSetup horizontalDpi="300" verticalDpi="300" orientation="landscape" paperSize="9" scale="85" r:id="rId2"/>
  <headerFooter alignWithMargins="0">
    <oddFooter>&amp;LLEL,Abt.II, V. Segger&amp;C&amp;F&amp;A&amp;R&amp;D</oddFooter>
  </headerFooter>
  <rowBreaks count="1" manualBreakCount="1">
    <brk id="21" max="65535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7"/>
  <sheetViews>
    <sheetView zoomScale="75" zoomScaleNormal="75" workbookViewId="0" topLeftCell="A1">
      <selection activeCell="I7" sqref="I7"/>
    </sheetView>
  </sheetViews>
  <sheetFormatPr defaultColWidth="11.421875" defaultRowHeight="12.75"/>
  <cols>
    <col min="1" max="1" width="1.1484375" style="0" customWidth="1"/>
    <col min="2" max="2" width="18.421875" style="0" customWidth="1"/>
    <col min="3" max="3" width="25.140625" style="0" customWidth="1"/>
    <col min="4" max="4" width="24.7109375" style="0" customWidth="1"/>
    <col min="5" max="5" width="1.421875" style="0" customWidth="1"/>
    <col min="6" max="6" width="1.8515625" style="0" customWidth="1"/>
    <col min="7" max="7" width="9.7109375" style="0" customWidth="1"/>
    <col min="8" max="8" width="5.421875" style="0" customWidth="1"/>
    <col min="9" max="9" width="9.8515625" style="0" customWidth="1"/>
    <col min="10" max="10" width="17.28125" style="0" customWidth="1"/>
    <col min="11" max="11" width="10.57421875" style="0" customWidth="1"/>
    <col min="12" max="12" width="7.00390625" style="0" customWidth="1"/>
    <col min="13" max="13" width="4.57421875" style="0" customWidth="1"/>
  </cols>
  <sheetData>
    <row r="1" ht="3" customHeight="1" thickBot="1"/>
    <row r="2" spans="2:11" ht="32.25" customHeight="1" thickBot="1">
      <c r="B2" s="44" t="s">
        <v>44</v>
      </c>
      <c r="C2" s="45"/>
      <c r="D2" s="45"/>
      <c r="E2" s="45"/>
      <c r="F2" s="45"/>
      <c r="G2" s="45"/>
      <c r="H2" s="45"/>
      <c r="I2" s="45"/>
      <c r="J2" s="45"/>
      <c r="K2" s="46"/>
    </row>
    <row r="3" ht="12" customHeight="1"/>
    <row r="4" ht="22.5" customHeight="1" thickBot="1">
      <c r="B4" s="47" t="s">
        <v>208</v>
      </c>
    </row>
    <row r="5" spans="2:11" ht="30.75" customHeight="1">
      <c r="B5" s="36" t="s">
        <v>45</v>
      </c>
      <c r="C5" s="37"/>
      <c r="D5" s="37"/>
      <c r="E5" s="217"/>
      <c r="F5" s="218"/>
      <c r="G5" s="218"/>
      <c r="H5" s="218"/>
      <c r="I5" s="217"/>
      <c r="J5" s="219">
        <v>300</v>
      </c>
      <c r="K5" s="220" t="s">
        <v>189</v>
      </c>
    </row>
    <row r="6" spans="2:11" ht="25.5" customHeight="1">
      <c r="B6" s="39" t="s">
        <v>46</v>
      </c>
      <c r="C6" s="4"/>
      <c r="D6" s="4"/>
      <c r="E6" s="5"/>
      <c r="F6" s="51"/>
      <c r="G6" s="51"/>
      <c r="H6" s="51"/>
      <c r="I6" s="5"/>
      <c r="J6" s="136">
        <v>2.9</v>
      </c>
      <c r="K6" s="221" t="s">
        <v>17</v>
      </c>
    </row>
    <row r="7" spans="2:11" ht="24.75">
      <c r="B7" s="39" t="s">
        <v>47</v>
      </c>
      <c r="C7" s="4"/>
      <c r="D7" s="4"/>
      <c r="E7" s="5"/>
      <c r="F7" s="51"/>
      <c r="G7" s="51"/>
      <c r="H7" s="51"/>
      <c r="I7" s="5"/>
      <c r="J7" s="129">
        <v>60</v>
      </c>
      <c r="K7" s="221" t="s">
        <v>17</v>
      </c>
    </row>
    <row r="8" spans="2:14" s="1" customFormat="1" ht="26.25" thickBot="1">
      <c r="B8" s="40" t="s">
        <v>48</v>
      </c>
      <c r="C8" s="41"/>
      <c r="D8" s="41"/>
      <c r="E8" s="179"/>
      <c r="F8" s="222"/>
      <c r="G8" s="222"/>
      <c r="H8" s="222"/>
      <c r="I8" s="179"/>
      <c r="J8" s="223">
        <f>J7/J6</f>
        <v>20.689655172413794</v>
      </c>
      <c r="K8" s="224" t="s">
        <v>19</v>
      </c>
      <c r="L8"/>
      <c r="M8"/>
      <c r="N8"/>
    </row>
    <row r="9" spans="2:14" s="1" customFormat="1" ht="18" customHeight="1">
      <c r="B9" s="42"/>
      <c r="C9" s="42"/>
      <c r="D9" s="42"/>
      <c r="E9" s="42"/>
      <c r="F9" s="53"/>
      <c r="G9" s="53"/>
      <c r="H9" s="53"/>
      <c r="I9"/>
      <c r="J9" s="42"/>
      <c r="K9" s="42"/>
      <c r="L9" s="42"/>
      <c r="M9" s="42"/>
      <c r="N9" s="42"/>
    </row>
    <row r="10" spans="2:14" ht="21.75" customHeight="1" thickBot="1">
      <c r="B10" s="47" t="s">
        <v>49</v>
      </c>
      <c r="C10" s="42"/>
      <c r="D10" s="42"/>
      <c r="E10" s="42"/>
      <c r="F10" s="53"/>
      <c r="G10" s="53"/>
      <c r="H10" s="53"/>
      <c r="I10" s="42"/>
      <c r="J10" s="42"/>
      <c r="K10" s="42"/>
      <c r="L10" s="42"/>
      <c r="M10" s="42"/>
      <c r="N10" s="42"/>
    </row>
    <row r="11" spans="2:10" ht="25.5">
      <c r="B11" s="48" t="s">
        <v>50</v>
      </c>
      <c r="C11" s="577" t="s">
        <v>207</v>
      </c>
      <c r="D11" s="151"/>
      <c r="F11" s="161" t="s">
        <v>51</v>
      </c>
      <c r="G11" s="50"/>
      <c r="H11" s="50"/>
      <c r="J11" s="1"/>
    </row>
    <row r="12" spans="2:12" ht="24">
      <c r="B12" s="39" t="s">
        <v>52</v>
      </c>
      <c r="C12" s="578" t="s">
        <v>206</v>
      </c>
      <c r="D12" s="153"/>
      <c r="F12" s="43" t="s">
        <v>53</v>
      </c>
      <c r="G12" s="43"/>
      <c r="H12" s="43"/>
      <c r="I12" s="43"/>
      <c r="J12" s="248">
        <f>C13</f>
        <v>650</v>
      </c>
      <c r="K12" s="43" t="s">
        <v>180</v>
      </c>
      <c r="L12" s="43"/>
    </row>
    <row r="13" spans="2:12" ht="24" thickBot="1">
      <c r="B13" s="152" t="s">
        <v>194</v>
      </c>
      <c r="C13" s="550">
        <v>650</v>
      </c>
      <c r="D13" s="551">
        <v>500</v>
      </c>
      <c r="F13" s="43" t="s">
        <v>199</v>
      </c>
      <c r="G13" s="43"/>
      <c r="H13" s="43"/>
      <c r="I13" s="43"/>
      <c r="J13" s="43"/>
      <c r="K13" s="43"/>
      <c r="L13" s="43"/>
    </row>
    <row r="14" spans="2:12" ht="23.25">
      <c r="B14" s="602">
        <v>0</v>
      </c>
      <c r="C14" s="154">
        <f aca="true" t="shared" si="0" ref="C14:C19">$C$13-$J$5+$J$8*B14</f>
        <v>350</v>
      </c>
      <c r="D14" s="54">
        <f aca="true" t="shared" si="1" ref="D14:D19">$D$13-$J$5+$J$8*B14</f>
        <v>200</v>
      </c>
      <c r="F14" s="43" t="s">
        <v>54</v>
      </c>
      <c r="G14" s="43"/>
      <c r="H14" s="43"/>
      <c r="I14" s="43"/>
      <c r="J14" s="43"/>
      <c r="K14" s="248">
        <f>C14</f>
        <v>350</v>
      </c>
      <c r="L14" s="43" t="s">
        <v>189</v>
      </c>
    </row>
    <row r="15" spans="2:12" ht="23.25">
      <c r="B15" s="602">
        <v>2.5</v>
      </c>
      <c r="C15" s="155">
        <f t="shared" si="0"/>
        <v>401.7241379310345</v>
      </c>
      <c r="D15" s="55">
        <f t="shared" si="1"/>
        <v>251.72413793103448</v>
      </c>
      <c r="F15" s="43" t="s">
        <v>55</v>
      </c>
      <c r="G15" s="43"/>
      <c r="H15" s="43"/>
      <c r="I15" s="43"/>
      <c r="J15" s="43"/>
      <c r="K15" s="43"/>
      <c r="L15" s="43"/>
    </row>
    <row r="16" spans="2:12" ht="23.25">
      <c r="B16" s="603">
        <v>5</v>
      </c>
      <c r="C16" s="657">
        <f t="shared" si="0"/>
        <v>453.44827586206895</v>
      </c>
      <c r="D16" s="658">
        <f t="shared" si="1"/>
        <v>303.44827586206895</v>
      </c>
      <c r="F16" s="43" t="s">
        <v>56</v>
      </c>
      <c r="G16" s="43"/>
      <c r="H16" s="43"/>
      <c r="I16" s="43"/>
      <c r="J16" s="250">
        <f>B16</f>
        <v>5</v>
      </c>
      <c r="K16" s="43" t="s">
        <v>173</v>
      </c>
      <c r="L16" s="43"/>
    </row>
    <row r="17" spans="2:12" ht="23.25">
      <c r="B17" s="602">
        <v>7.5</v>
      </c>
      <c r="C17" s="155">
        <f t="shared" si="0"/>
        <v>505.1724137931035</v>
      </c>
      <c r="D17" s="55">
        <f t="shared" si="1"/>
        <v>355.1724137931035</v>
      </c>
      <c r="F17" s="43" t="s">
        <v>57</v>
      </c>
      <c r="G17" s="43"/>
      <c r="H17" s="43"/>
      <c r="I17" s="43"/>
      <c r="J17" s="43"/>
      <c r="K17" s="249">
        <f>B16*J8</f>
        <v>103.44827586206897</v>
      </c>
      <c r="L17" s="43" t="s">
        <v>189</v>
      </c>
    </row>
    <row r="18" spans="2:12" ht="23.25">
      <c r="B18" s="602">
        <v>10</v>
      </c>
      <c r="C18" s="155">
        <f t="shared" si="0"/>
        <v>556.8965517241379</v>
      </c>
      <c r="D18" s="55">
        <f t="shared" si="1"/>
        <v>406.8965517241379</v>
      </c>
      <c r="F18" s="43" t="s">
        <v>58</v>
      </c>
      <c r="G18" s="149">
        <f>J8</f>
        <v>20.689655172413794</v>
      </c>
      <c r="H18" s="148" t="s">
        <v>59</v>
      </c>
      <c r="I18" s="148">
        <f>B16</f>
        <v>5</v>
      </c>
      <c r="J18" s="43" t="s">
        <v>191</v>
      </c>
      <c r="K18" s="43" t="s">
        <v>60</v>
      </c>
      <c r="L18" s="43"/>
    </row>
    <row r="19" spans="2:12" ht="24" thickBot="1">
      <c r="B19" s="604">
        <v>15</v>
      </c>
      <c r="C19" s="156">
        <f t="shared" si="0"/>
        <v>660.344827586207</v>
      </c>
      <c r="D19" s="56">
        <f t="shared" si="1"/>
        <v>510.3448275862069</v>
      </c>
      <c r="F19" s="43" t="s">
        <v>61</v>
      </c>
      <c r="G19" s="43"/>
      <c r="H19" s="43"/>
      <c r="I19" s="43"/>
      <c r="J19" s="43"/>
      <c r="K19" s="248">
        <f>C16</f>
        <v>453.44827586206895</v>
      </c>
      <c r="L19" s="43" t="s">
        <v>192</v>
      </c>
    </row>
    <row r="20" spans="2:12" ht="21" customHeight="1">
      <c r="B20" s="157" t="s">
        <v>205</v>
      </c>
      <c r="C20" s="147"/>
      <c r="D20" s="147"/>
      <c r="F20" s="43"/>
      <c r="G20" s="43"/>
      <c r="H20" s="43"/>
      <c r="I20" s="43"/>
      <c r="J20" s="43"/>
      <c r="K20" s="43"/>
      <c r="L20" s="43"/>
    </row>
    <row r="21" spans="2:10" ht="25.5">
      <c r="B21" s="1"/>
      <c r="C21" s="1"/>
      <c r="D21" s="1"/>
      <c r="E21" s="1"/>
      <c r="F21" s="1"/>
      <c r="G21" s="1"/>
      <c r="H21" s="1"/>
      <c r="I21" s="1"/>
      <c r="J21" s="1"/>
    </row>
    <row r="49" ht="13.5" thickBot="1"/>
    <row r="50" spans="2:11" ht="18.75" thickBot="1">
      <c r="B50" s="158" t="s">
        <v>193</v>
      </c>
      <c r="C50" s="60"/>
      <c r="D50" s="160">
        <f>J5</f>
        <v>300</v>
      </c>
      <c r="E50" s="60"/>
      <c r="F50" s="60"/>
      <c r="G50" s="60"/>
      <c r="H50" s="60"/>
      <c r="I50" s="59"/>
      <c r="J50" s="159" t="s">
        <v>62</v>
      </c>
      <c r="K50" s="323">
        <f>J8</f>
        <v>20.689655172413794</v>
      </c>
    </row>
    <row r="51" ht="9" customHeight="1"/>
    <row r="52" ht="19.5">
      <c r="B52" s="225" t="s">
        <v>202</v>
      </c>
    </row>
    <row r="53" ht="24.75" customHeight="1">
      <c r="B53" s="225" t="s">
        <v>203</v>
      </c>
    </row>
    <row r="54" ht="7.5" customHeight="1"/>
    <row r="55" ht="12.75">
      <c r="K55" s="5"/>
    </row>
    <row r="57" ht="18">
      <c r="K57" s="43"/>
    </row>
  </sheetData>
  <sheetProtection sheet="1" objects="1" scenarios="1"/>
  <printOptions horizontalCentered="1" verticalCentered="1"/>
  <pageMargins left="0.5905511811023623" right="0.7874015748031497" top="0.65" bottom="0.89" header="0.5118110236220472" footer="0.5118110236220472"/>
  <pageSetup horizontalDpi="300" verticalDpi="300" orientation="landscape" paperSize="9" r:id="rId2"/>
  <headerFooter alignWithMargins="0">
    <oddFooter>&amp;LLEL,Abt.II,V.Segger&amp;C&amp;F&amp;A&amp;R&amp;D</oddFooter>
  </headerFooter>
  <rowBreaks count="1" manualBreakCount="1">
    <brk id="20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Z65"/>
  <sheetViews>
    <sheetView zoomScale="50" zoomScaleNormal="50" workbookViewId="0" topLeftCell="A1">
      <selection activeCell="I3" sqref="I3"/>
    </sheetView>
  </sheetViews>
  <sheetFormatPr defaultColWidth="11.421875" defaultRowHeight="12.75"/>
  <cols>
    <col min="1" max="1" width="1.28515625" style="0" customWidth="1"/>
    <col min="2" max="2" width="13.421875" style="0" customWidth="1"/>
    <col min="3" max="3" width="23.421875" style="0" customWidth="1"/>
    <col min="5" max="5" width="13.7109375" style="0" customWidth="1"/>
    <col min="6" max="6" width="25.421875" style="0" customWidth="1"/>
    <col min="7" max="7" width="20.8515625" style="0" customWidth="1"/>
    <col min="8" max="8" width="23.28125" style="0" customWidth="1"/>
    <col min="9" max="9" width="22.140625" style="0" customWidth="1"/>
    <col min="10" max="10" width="18.421875" style="0" customWidth="1"/>
    <col min="11" max="11" width="2.7109375" style="0" customWidth="1"/>
    <col min="12" max="12" width="2.8515625" style="0" customWidth="1"/>
    <col min="13" max="13" width="25.421875" style="0" customWidth="1"/>
    <col min="14" max="14" width="35.7109375" style="0" customWidth="1"/>
    <col min="15" max="15" width="23.421875" style="0" customWidth="1"/>
    <col min="16" max="16" width="16.57421875" style="0" customWidth="1"/>
    <col min="17" max="17" width="28.57421875" style="0" customWidth="1"/>
    <col min="18" max="18" width="23.7109375" style="0" customWidth="1"/>
    <col min="19" max="19" width="17.421875" style="0" customWidth="1"/>
    <col min="21" max="21" width="8.8515625" style="0" customWidth="1"/>
    <col min="22" max="22" width="7.140625" style="0" customWidth="1"/>
    <col min="23" max="23" width="10.00390625" style="0" customWidth="1"/>
  </cols>
  <sheetData>
    <row r="1" ht="7.5" customHeight="1" thickBot="1"/>
    <row r="2" spans="2:18" ht="36.75" customHeight="1" thickBot="1">
      <c r="B2" s="44" t="s">
        <v>63</v>
      </c>
      <c r="C2" s="2"/>
      <c r="D2" s="2"/>
      <c r="E2" s="2"/>
      <c r="F2" s="2"/>
      <c r="G2" s="2"/>
      <c r="H2" s="2"/>
      <c r="I2" s="2"/>
      <c r="J2" s="3"/>
      <c r="M2" s="210" t="s">
        <v>6</v>
      </c>
      <c r="N2" s="379"/>
      <c r="O2" s="171"/>
      <c r="P2" s="171"/>
      <c r="Q2" s="171"/>
      <c r="R2" s="172"/>
    </row>
    <row r="3" spans="2:18" ht="35.25" customHeight="1" thickBot="1">
      <c r="B3" s="641" t="s">
        <v>230</v>
      </c>
      <c r="C3" s="641"/>
      <c r="D3" s="641"/>
      <c r="E3" s="641"/>
      <c r="F3" s="641"/>
      <c r="G3" s="62"/>
      <c r="H3" s="62"/>
      <c r="I3" s="62"/>
      <c r="J3" s="62"/>
      <c r="M3" s="211" t="s">
        <v>64</v>
      </c>
      <c r="N3" s="380"/>
      <c r="O3" s="173"/>
      <c r="P3" s="173"/>
      <c r="Q3" s="173"/>
      <c r="R3" s="174"/>
    </row>
    <row r="4" spans="2:10" ht="24.75" customHeight="1">
      <c r="B4" s="228" t="s">
        <v>8</v>
      </c>
      <c r="C4" s="65"/>
      <c r="D4" s="252" t="s">
        <v>65</v>
      </c>
      <c r="E4" s="65"/>
      <c r="F4" s="65"/>
      <c r="G4" s="376" t="s">
        <v>10</v>
      </c>
      <c r="H4" s="378" t="s">
        <v>11</v>
      </c>
      <c r="I4" s="65"/>
      <c r="J4" s="257"/>
    </row>
    <row r="5" spans="2:10" ht="26.25" customHeight="1" hidden="1">
      <c r="B5" s="64" t="s">
        <v>66</v>
      </c>
      <c r="C5" s="66"/>
      <c r="D5" s="253"/>
      <c r="E5" s="66"/>
      <c r="F5" s="66"/>
      <c r="G5" s="66"/>
      <c r="H5" s="65"/>
      <c r="I5" s="65"/>
      <c r="J5" s="65"/>
    </row>
    <row r="6" spans="2:4" ht="24.75" customHeight="1">
      <c r="B6" s="228" t="s">
        <v>12</v>
      </c>
      <c r="D6" s="254" t="s">
        <v>13</v>
      </c>
    </row>
    <row r="7" spans="2:4" ht="9.75" customHeight="1" thickBot="1">
      <c r="B7" s="228"/>
      <c r="D7" s="251"/>
    </row>
    <row r="8" spans="2:18" ht="30" customHeight="1">
      <c r="B8" s="36" t="s">
        <v>67</v>
      </c>
      <c r="C8" s="37"/>
      <c r="D8" s="37"/>
      <c r="E8" s="130">
        <v>25</v>
      </c>
      <c r="F8" s="38" t="s">
        <v>15</v>
      </c>
      <c r="G8" s="37"/>
      <c r="H8" s="37"/>
      <c r="I8" s="37"/>
      <c r="J8" s="133">
        <v>40</v>
      </c>
      <c r="M8" s="195" t="s">
        <v>68</v>
      </c>
      <c r="N8" s="196"/>
      <c r="O8" s="196"/>
      <c r="P8" s="197"/>
      <c r="Q8" s="198">
        <v>60</v>
      </c>
      <c r="R8" s="180" t="s">
        <v>17</v>
      </c>
    </row>
    <row r="9" spans="2:18" ht="30" customHeight="1">
      <c r="B9" s="39" t="s">
        <v>187</v>
      </c>
      <c r="C9" s="4"/>
      <c r="D9" s="4"/>
      <c r="E9" s="131">
        <v>75</v>
      </c>
      <c r="F9" s="4" t="s">
        <v>69</v>
      </c>
      <c r="G9" s="4"/>
      <c r="H9" s="4"/>
      <c r="I9" s="4"/>
      <c r="J9" s="134">
        <v>0.5</v>
      </c>
      <c r="M9" s="201" t="s">
        <v>70</v>
      </c>
      <c r="N9" s="199"/>
      <c r="O9" s="199"/>
      <c r="P9" s="199"/>
      <c r="Q9" s="255">
        <f>Q8/E11</f>
        <v>11.538461538461538</v>
      </c>
      <c r="R9" s="200" t="s">
        <v>71</v>
      </c>
    </row>
    <row r="10" spans="2:18" ht="30" customHeight="1">
      <c r="B10" s="39" t="s">
        <v>188</v>
      </c>
      <c r="C10" s="4"/>
      <c r="D10" s="4"/>
      <c r="E10" s="71">
        <f>E9/E8</f>
        <v>3</v>
      </c>
      <c r="F10" s="6" t="s">
        <v>72</v>
      </c>
      <c r="G10" s="6"/>
      <c r="H10" s="6"/>
      <c r="I10" s="6"/>
      <c r="J10" s="135">
        <v>0.3</v>
      </c>
      <c r="M10" s="39" t="s">
        <v>20</v>
      </c>
      <c r="N10" s="4"/>
      <c r="O10" s="12"/>
      <c r="P10" s="15"/>
      <c r="Q10" s="321">
        <f>SUM(Q11:Q13)</f>
        <v>300</v>
      </c>
      <c r="R10" s="181" t="s">
        <v>177</v>
      </c>
    </row>
    <row r="11" spans="2:18" ht="30" customHeight="1">
      <c r="B11" s="39" t="s">
        <v>73</v>
      </c>
      <c r="C11" s="4"/>
      <c r="D11" s="4"/>
      <c r="E11" s="136">
        <v>5.2</v>
      </c>
      <c r="F11" s="167"/>
      <c r="G11" s="167"/>
      <c r="H11" s="167"/>
      <c r="I11" s="167"/>
      <c r="J11" s="168"/>
      <c r="M11" s="322" t="s">
        <v>22</v>
      </c>
      <c r="N11" s="4" t="s">
        <v>23</v>
      </c>
      <c r="Q11" s="129">
        <v>150</v>
      </c>
      <c r="R11" s="181" t="s">
        <v>177</v>
      </c>
    </row>
    <row r="12" spans="2:18" ht="30" customHeight="1" thickBot="1">
      <c r="B12" s="40" t="s">
        <v>74</v>
      </c>
      <c r="C12" s="41"/>
      <c r="D12" s="125"/>
      <c r="E12" s="132">
        <v>0.8</v>
      </c>
      <c r="F12" s="169"/>
      <c r="G12" s="169"/>
      <c r="H12" s="169"/>
      <c r="I12" s="169"/>
      <c r="J12" s="170"/>
      <c r="K12" s="12"/>
      <c r="M12" s="39"/>
      <c r="N12" s="4" t="s">
        <v>25</v>
      </c>
      <c r="O12" s="12"/>
      <c r="P12" s="12"/>
      <c r="Q12" s="129">
        <v>50</v>
      </c>
      <c r="R12" s="181" t="s">
        <v>177</v>
      </c>
    </row>
    <row r="13" spans="11:18" ht="30" customHeight="1" thickBot="1">
      <c r="K13" s="12"/>
      <c r="M13" s="40"/>
      <c r="N13" s="41" t="s">
        <v>26</v>
      </c>
      <c r="O13" s="35"/>
      <c r="P13" s="164"/>
      <c r="Q13" s="132">
        <v>100</v>
      </c>
      <c r="R13" s="182" t="s">
        <v>177</v>
      </c>
    </row>
    <row r="14" spans="7:10" ht="12" customHeight="1" thickBot="1">
      <c r="G14" s="1"/>
      <c r="H14" s="1"/>
      <c r="I14" s="1"/>
      <c r="J14" s="1"/>
    </row>
    <row r="15" spans="2:18" ht="34.5" customHeight="1">
      <c r="B15" s="9" t="s">
        <v>75</v>
      </c>
      <c r="C15" s="14"/>
      <c r="D15" s="10" t="s">
        <v>28</v>
      </c>
      <c r="E15" s="20"/>
      <c r="F15" s="11" t="s">
        <v>29</v>
      </c>
      <c r="G15" s="7" t="s">
        <v>30</v>
      </c>
      <c r="H15" s="8"/>
      <c r="I15" s="8"/>
      <c r="J15" s="34"/>
      <c r="M15" s="386" t="s">
        <v>31</v>
      </c>
      <c r="N15" s="381" t="s">
        <v>32</v>
      </c>
      <c r="O15" s="166" t="s">
        <v>76</v>
      </c>
      <c r="P15" s="10"/>
      <c r="Q15" s="10"/>
      <c r="R15" s="139"/>
    </row>
    <row r="16" spans="2:18" ht="36" customHeight="1" thickBot="1">
      <c r="B16" s="18" t="s">
        <v>33</v>
      </c>
      <c r="C16" s="15" t="s">
        <v>34</v>
      </c>
      <c r="D16" s="12"/>
      <c r="E16" s="15"/>
      <c r="F16" s="29" t="s">
        <v>35</v>
      </c>
      <c r="G16" s="19" t="s">
        <v>77</v>
      </c>
      <c r="H16" s="74" t="s">
        <v>78</v>
      </c>
      <c r="I16" s="57" t="s">
        <v>38</v>
      </c>
      <c r="J16" s="75" t="s">
        <v>36</v>
      </c>
      <c r="M16" s="27" t="s">
        <v>27</v>
      </c>
      <c r="N16" s="382" t="s">
        <v>39</v>
      </c>
      <c r="O16" s="226" t="s">
        <v>79</v>
      </c>
      <c r="P16" s="52"/>
      <c r="Q16" s="52"/>
      <c r="R16" s="140"/>
    </row>
    <row r="17" spans="2:19" ht="30" customHeight="1" thickBot="1">
      <c r="B17" s="23" t="s">
        <v>41</v>
      </c>
      <c r="C17" s="24" t="s">
        <v>41</v>
      </c>
      <c r="D17" s="13" t="s">
        <v>80</v>
      </c>
      <c r="E17" s="25"/>
      <c r="F17" s="26" t="s">
        <v>80</v>
      </c>
      <c r="G17" s="23" t="s">
        <v>189</v>
      </c>
      <c r="H17" s="24" t="s">
        <v>189</v>
      </c>
      <c r="I17" s="24" t="s">
        <v>189</v>
      </c>
      <c r="J17" s="26" t="s">
        <v>189</v>
      </c>
      <c r="M17" s="23" t="s">
        <v>41</v>
      </c>
      <c r="N17" s="383" t="s">
        <v>190</v>
      </c>
      <c r="O17" s="552">
        <v>650</v>
      </c>
      <c r="P17" s="165"/>
      <c r="Q17" s="553">
        <v>500</v>
      </c>
      <c r="R17" s="213"/>
      <c r="S17" s="52"/>
    </row>
    <row r="18" spans="2:18" ht="30" customHeight="1">
      <c r="B18" s="27">
        <f>'Transportkosten-Gülle'!B16</f>
        <v>10</v>
      </c>
      <c r="C18" s="16">
        <f>B18*2</f>
        <v>20</v>
      </c>
      <c r="D18" s="30">
        <f>C18/$J$8</f>
        <v>0.5</v>
      </c>
      <c r="E18" s="21"/>
      <c r="F18" s="32">
        <f>D18+$J$9+$J$10</f>
        <v>1.3</v>
      </c>
      <c r="G18" s="67">
        <f>F18*$E$9</f>
        <v>97.5</v>
      </c>
      <c r="H18" s="69">
        <f>G18/$E$8</f>
        <v>3.9</v>
      </c>
      <c r="I18" s="72">
        <f>H18/$E$11</f>
        <v>0.75</v>
      </c>
      <c r="J18" s="80">
        <f>$E$12*H18</f>
        <v>3.12</v>
      </c>
      <c r="M18" s="19">
        <f>B18</f>
        <v>10</v>
      </c>
      <c r="N18" s="384">
        <f>H18</f>
        <v>3.9</v>
      </c>
      <c r="O18" s="570">
        <f>$O$17-$Q$10+$Q$9*H18</f>
        <v>395</v>
      </c>
      <c r="P18" s="571"/>
      <c r="Q18" s="572">
        <f>$Q$17-$Q$10+$Q$9*H18</f>
        <v>245</v>
      </c>
      <c r="R18" s="214"/>
    </row>
    <row r="19" spans="2:18" ht="30" customHeight="1">
      <c r="B19" s="27">
        <f>'Transportkosten-Gülle'!B17</f>
        <v>20</v>
      </c>
      <c r="C19" s="16">
        <f>B19*2</f>
        <v>40</v>
      </c>
      <c r="D19" s="30">
        <f>C19/$J$8</f>
        <v>1</v>
      </c>
      <c r="E19" s="21"/>
      <c r="F19" s="32">
        <f>D19+$J$9+$J$10</f>
        <v>1.8</v>
      </c>
      <c r="G19" s="67">
        <f>F19*$E$9</f>
        <v>135</v>
      </c>
      <c r="H19" s="69">
        <f>G19/$E$8</f>
        <v>5.4</v>
      </c>
      <c r="I19" s="72">
        <f>H19/$E$11</f>
        <v>1.0384615384615385</v>
      </c>
      <c r="J19" s="80">
        <f>$E$12*H19</f>
        <v>4.32</v>
      </c>
      <c r="M19" s="19">
        <f>B19</f>
        <v>20</v>
      </c>
      <c r="N19" s="384">
        <f>H19</f>
        <v>5.4</v>
      </c>
      <c r="O19" s="570">
        <f>$O$17-$Q$10+$Q$9*H19</f>
        <v>412.3076923076923</v>
      </c>
      <c r="P19" s="573"/>
      <c r="Q19" s="572">
        <f>$Q$17-$Q$10+$Q$9*H19</f>
        <v>262.3076923076923</v>
      </c>
      <c r="R19" s="215"/>
    </row>
    <row r="20" spans="2:18" ht="30" customHeight="1">
      <c r="B20" s="27">
        <f>'Transportkosten-Gülle'!B18</f>
        <v>30</v>
      </c>
      <c r="C20" s="16">
        <f>B20*2</f>
        <v>60</v>
      </c>
      <c r="D20" s="30">
        <f>C20/$J$8</f>
        <v>1.5</v>
      </c>
      <c r="E20" s="21"/>
      <c r="F20" s="32">
        <f>D20+$J$9+$J$10</f>
        <v>2.3</v>
      </c>
      <c r="G20" s="67">
        <f>F20*$E$9</f>
        <v>172.5</v>
      </c>
      <c r="H20" s="69">
        <f>G20/$E$8</f>
        <v>6.9</v>
      </c>
      <c r="I20" s="72">
        <f>H20/$E$11</f>
        <v>1.3269230769230769</v>
      </c>
      <c r="J20" s="80">
        <f>$E$12*H20</f>
        <v>5.5200000000000005</v>
      </c>
      <c r="M20" s="19">
        <f>B20</f>
        <v>30</v>
      </c>
      <c r="N20" s="384">
        <f>H20</f>
        <v>6.9</v>
      </c>
      <c r="O20" s="570">
        <f>$O$17-$Q$10+$Q$9*H20</f>
        <v>429.61538461538464</v>
      </c>
      <c r="P20" s="573"/>
      <c r="Q20" s="572">
        <f>$Q$17-$Q$10+$Q$9*H20</f>
        <v>279.61538461538464</v>
      </c>
      <c r="R20" s="215"/>
    </row>
    <row r="21" spans="2:18" ht="30" customHeight="1">
      <c r="B21" s="27">
        <f>'Transportkosten-Gülle'!B19</f>
        <v>50</v>
      </c>
      <c r="C21" s="16">
        <f>B21*2</f>
        <v>100</v>
      </c>
      <c r="D21" s="30">
        <f>C21/$J$8</f>
        <v>2.5</v>
      </c>
      <c r="E21" s="21"/>
      <c r="F21" s="32">
        <f>D21+$J$9+$J$10</f>
        <v>3.3</v>
      </c>
      <c r="G21" s="67">
        <f>F21*$E$9</f>
        <v>247.5</v>
      </c>
      <c r="H21" s="69">
        <f>G21/$E$8</f>
        <v>9.9</v>
      </c>
      <c r="I21" s="72">
        <f>H21/$E$11</f>
        <v>1.9038461538461537</v>
      </c>
      <c r="J21" s="80">
        <f>$E$12*H21</f>
        <v>7.920000000000001</v>
      </c>
      <c r="M21" s="19">
        <f>B21</f>
        <v>50</v>
      </c>
      <c r="N21" s="384">
        <f>H21</f>
        <v>9.9</v>
      </c>
      <c r="O21" s="570">
        <f>$O$17-$Q$10+$Q$9*H21</f>
        <v>464.2307692307692</v>
      </c>
      <c r="P21" s="573"/>
      <c r="Q21" s="572">
        <f>$Q$17-$Q$10+$Q$9*H21</f>
        <v>314.2307692307692</v>
      </c>
      <c r="R21" s="215"/>
    </row>
    <row r="22" spans="2:18" ht="30" customHeight="1" thickBot="1">
      <c r="B22" s="28">
        <f>'Transportkosten-Gülle'!B20</f>
        <v>100</v>
      </c>
      <c r="C22" s="17">
        <f>B22*2</f>
        <v>200</v>
      </c>
      <c r="D22" s="31">
        <f>C22/$J$8</f>
        <v>5</v>
      </c>
      <c r="E22" s="22"/>
      <c r="F22" s="33">
        <f>D22+$J$9+$J$10</f>
        <v>5.8</v>
      </c>
      <c r="G22" s="68">
        <f>F22*$E$9</f>
        <v>435</v>
      </c>
      <c r="H22" s="70">
        <f>G22/$E$8</f>
        <v>17.4</v>
      </c>
      <c r="I22" s="73">
        <f>H22/$E$11</f>
        <v>3.346153846153846</v>
      </c>
      <c r="J22" s="81">
        <f>$E$12*H22</f>
        <v>13.92</v>
      </c>
      <c r="M22" s="569">
        <f>B22</f>
        <v>100</v>
      </c>
      <c r="N22" s="385">
        <f>H22</f>
        <v>17.4</v>
      </c>
      <c r="O22" s="574">
        <f>$O$17-$Q$10+$Q$9*H22</f>
        <v>550.7692307692307</v>
      </c>
      <c r="P22" s="575"/>
      <c r="Q22" s="576">
        <f>$Q$17-$Q$10+$Q$9*H22</f>
        <v>400.7692307692307</v>
      </c>
      <c r="R22" s="216"/>
    </row>
    <row r="23" spans="2:14" ht="30" customHeight="1">
      <c r="B23" s="295"/>
      <c r="C23" s="296"/>
      <c r="D23" s="30"/>
      <c r="E23" s="52"/>
      <c r="F23" s="297"/>
      <c r="G23" s="298"/>
      <c r="H23" s="299"/>
      <c r="I23" s="300"/>
      <c r="J23" s="299"/>
      <c r="M23" s="43" t="s">
        <v>249</v>
      </c>
      <c r="N23" s="43"/>
    </row>
    <row r="24" spans="2:10" ht="12" customHeight="1">
      <c r="B24" s="1"/>
      <c r="C24" s="1"/>
      <c r="D24" s="1"/>
      <c r="E24" s="1"/>
      <c r="F24" s="1"/>
      <c r="G24" s="1"/>
      <c r="H24" s="1"/>
      <c r="I24" s="1"/>
      <c r="J24" s="1"/>
    </row>
    <row r="60" ht="20.25" customHeight="1">
      <c r="U60" s="12"/>
    </row>
    <row r="61" ht="13.5" thickBot="1"/>
    <row r="62" spans="13:19" ht="31.5" customHeight="1" thickBot="1">
      <c r="M62" s="244" t="s">
        <v>81</v>
      </c>
      <c r="N62" s="245"/>
      <c r="O62" s="387">
        <f>Q9</f>
        <v>11.538461538461538</v>
      </c>
      <c r="P62" s="246"/>
      <c r="Q62" s="59"/>
      <c r="R62" s="247" t="s">
        <v>185</v>
      </c>
      <c r="S62" s="258">
        <f>Q10</f>
        <v>300</v>
      </c>
    </row>
    <row r="63" spans="2:10" ht="24" thickBot="1">
      <c r="B63" s="76"/>
      <c r="C63" s="59"/>
      <c r="D63" s="77" t="s">
        <v>82</v>
      </c>
      <c r="E63" s="78">
        <f>E8</f>
        <v>25</v>
      </c>
      <c r="F63" s="79"/>
      <c r="G63" s="59"/>
      <c r="H63" s="77" t="s">
        <v>186</v>
      </c>
      <c r="I63" s="78">
        <f>E9</f>
        <v>75</v>
      </c>
      <c r="J63" s="61"/>
    </row>
    <row r="64" ht="23.25" customHeight="1">
      <c r="M64" s="212" t="s">
        <v>202</v>
      </c>
    </row>
    <row r="65" spans="11:26" ht="24.75" customHeight="1">
      <c r="K65" s="5"/>
      <c r="M65" s="212" t="s">
        <v>203</v>
      </c>
      <c r="Y65" s="5"/>
      <c r="Z65" s="5"/>
    </row>
    <row r="66" ht="22.5" customHeight="1"/>
    <row r="67" ht="26.25" customHeight="1"/>
  </sheetData>
  <sheetProtection sheet="1" objects="1" scenarios="1"/>
  <mergeCells count="1">
    <mergeCell ref="B3:F3"/>
  </mergeCells>
  <printOptions horizontalCentered="1" verticalCentered="1"/>
  <pageMargins left="0.4724409448818898" right="0.5905511811023623" top="0.5905511811023623" bottom="0.7874015748031497" header="0.31496062992125984" footer="0.5118110236220472"/>
  <pageSetup horizontalDpi="300" verticalDpi="300" orientation="landscape" paperSize="9" scale="75" r:id="rId2"/>
  <headerFooter alignWithMargins="0">
    <oddFooter>&amp;LLEL, Abt.II, V. Segger&amp;C&amp;F&amp;A&amp;R&amp;D</oddFooter>
  </headerFooter>
  <rowBreaks count="1" manualBreakCount="1">
    <brk id="23" max="65535" man="1"/>
  </rowBreaks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60" zoomScaleNormal="60" workbookViewId="0" topLeftCell="A1">
      <selection activeCell="E9" sqref="E9"/>
    </sheetView>
  </sheetViews>
  <sheetFormatPr defaultColWidth="11.421875" defaultRowHeight="12.75"/>
  <cols>
    <col min="1" max="1" width="0.9921875" style="0" customWidth="1"/>
    <col min="2" max="2" width="11.140625" style="0" customWidth="1"/>
    <col min="3" max="3" width="10.00390625" style="0" customWidth="1"/>
    <col min="4" max="4" width="13.28125" style="0" customWidth="1"/>
    <col min="5" max="5" width="23.421875" style="0" customWidth="1"/>
    <col min="6" max="6" width="21.140625" style="0" customWidth="1"/>
    <col min="7" max="12" width="15.8515625" style="0" customWidth="1"/>
    <col min="13" max="13" width="27.00390625" style="0" customWidth="1"/>
    <col min="14" max="14" width="5.7109375" style="0" customWidth="1"/>
  </cols>
  <sheetData>
    <row r="1" spans="1:13" ht="6" customHeight="1" thickBo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8.5" customHeight="1" thickBot="1">
      <c r="A2" s="85"/>
      <c r="B2" s="302" t="s">
        <v>83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150"/>
    </row>
    <row r="3" spans="1:13" ht="6.75" customHeight="1">
      <c r="A3" s="85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9" ht="24" customHeight="1">
      <c r="A4" s="85"/>
      <c r="B4" s="228" t="s">
        <v>84</v>
      </c>
      <c r="C4" s="229"/>
      <c r="D4" s="395" t="s">
        <v>85</v>
      </c>
      <c r="E4" s="229"/>
      <c r="F4" s="230"/>
      <c r="G4" s="234" t="s">
        <v>86</v>
      </c>
      <c r="H4" s="227"/>
      <c r="I4" s="227"/>
      <c r="J4" s="227"/>
      <c r="K4" s="232"/>
      <c r="L4" s="233"/>
      <c r="M4" s="233"/>
      <c r="R4" s="231"/>
      <c r="S4" s="231"/>
    </row>
    <row r="5" spans="1:13" ht="5.25" customHeight="1">
      <c r="A5" s="85"/>
      <c r="B5" s="186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4" ht="24.75" customHeight="1">
      <c r="A6" s="85"/>
      <c r="C6" s="183"/>
      <c r="D6" s="581" t="s">
        <v>218</v>
      </c>
      <c r="E6" s="184">
        <v>2.9</v>
      </c>
      <c r="F6" s="100" t="s">
        <v>216</v>
      </c>
      <c r="G6" s="85"/>
      <c r="H6" s="185" t="s">
        <v>217</v>
      </c>
      <c r="I6" s="194">
        <v>1.5</v>
      </c>
      <c r="J6" s="100" t="s">
        <v>87</v>
      </c>
      <c r="L6" s="185" t="s">
        <v>219</v>
      </c>
      <c r="M6" s="615">
        <f>E6*I6</f>
        <v>4.35</v>
      </c>
      <c r="N6" s="421"/>
    </row>
    <row r="7" spans="1:13" ht="8.25" customHeight="1" thickBot="1">
      <c r="A7" s="85"/>
      <c r="B7" s="85"/>
      <c r="C7" s="85"/>
      <c r="D7" s="85"/>
      <c r="E7" s="85"/>
      <c r="F7" s="85"/>
      <c r="I7" s="85"/>
      <c r="J7" s="85"/>
      <c r="K7" s="85"/>
      <c r="L7" s="85"/>
      <c r="M7" s="85"/>
    </row>
    <row r="8" spans="2:13" s="86" customFormat="1" ht="49.5" customHeight="1" thickBot="1">
      <c r="B8" s="122"/>
      <c r="C8" s="123"/>
      <c r="D8" s="123"/>
      <c r="E8" s="123"/>
      <c r="F8" s="124"/>
      <c r="G8" s="121" t="s">
        <v>88</v>
      </c>
      <c r="H8" s="117"/>
      <c r="I8" s="117"/>
      <c r="J8" s="117"/>
      <c r="K8" s="116"/>
      <c r="L8" s="118"/>
      <c r="M8" s="554" t="s">
        <v>89</v>
      </c>
    </row>
    <row r="9" spans="1:13" ht="32.25" customHeight="1">
      <c r="A9" s="85"/>
      <c r="B9" s="93" t="s">
        <v>90</v>
      </c>
      <c r="C9" s="94"/>
      <c r="D9" s="94"/>
      <c r="E9" s="95"/>
      <c r="F9" s="108" t="s">
        <v>91</v>
      </c>
      <c r="G9" s="119">
        <v>0.2</v>
      </c>
      <c r="H9" s="120"/>
      <c r="I9" s="119">
        <v>0.3</v>
      </c>
      <c r="J9" s="120"/>
      <c r="K9" s="119">
        <v>0.4</v>
      </c>
      <c r="L9" s="120"/>
      <c r="M9" s="555"/>
    </row>
    <row r="10" spans="1:14" ht="24.75" customHeight="1" thickBot="1">
      <c r="A10" s="85"/>
      <c r="B10" s="90" t="s">
        <v>92</v>
      </c>
      <c r="C10" s="91"/>
      <c r="D10" s="91"/>
      <c r="E10" s="92"/>
      <c r="F10" s="109" t="s">
        <v>181</v>
      </c>
      <c r="G10" s="126">
        <v>2.5</v>
      </c>
      <c r="H10" s="127">
        <v>3.5</v>
      </c>
      <c r="I10" s="126">
        <v>2.5</v>
      </c>
      <c r="J10" s="127">
        <v>3.5</v>
      </c>
      <c r="K10" s="126">
        <v>2.5</v>
      </c>
      <c r="L10" s="127">
        <v>3.5</v>
      </c>
      <c r="M10" s="556"/>
      <c r="N10" s="582"/>
    </row>
    <row r="11" spans="1:13" ht="24.75" customHeight="1">
      <c r="A11" s="85"/>
      <c r="B11" s="99" t="s">
        <v>93</v>
      </c>
      <c r="C11" s="100"/>
      <c r="D11" s="100"/>
      <c r="E11" s="88"/>
      <c r="F11" s="110" t="s">
        <v>94</v>
      </c>
      <c r="G11" s="96">
        <f>$E$6*G9</f>
        <v>0.58</v>
      </c>
      <c r="H11" s="97">
        <f>$E$6*G9</f>
        <v>0.58</v>
      </c>
      <c r="I11" s="96">
        <f>$E$6*I9</f>
        <v>0.87</v>
      </c>
      <c r="J11" s="97">
        <f>$E$6*I9</f>
        <v>0.87</v>
      </c>
      <c r="K11" s="96">
        <f>$E$6*K9</f>
        <v>1.16</v>
      </c>
      <c r="L11" s="97">
        <f>$E$6*K9</f>
        <v>1.16</v>
      </c>
      <c r="M11" s="557"/>
    </row>
    <row r="12" spans="1:13" ht="24.75" customHeight="1">
      <c r="A12" s="85"/>
      <c r="B12" s="99" t="s">
        <v>95</v>
      </c>
      <c r="C12" s="100"/>
      <c r="D12" s="100"/>
      <c r="E12" s="88"/>
      <c r="F12" s="110" t="s">
        <v>17</v>
      </c>
      <c r="G12" s="128">
        <v>65</v>
      </c>
      <c r="H12" s="97">
        <f>G12</f>
        <v>65</v>
      </c>
      <c r="I12" s="128">
        <v>100</v>
      </c>
      <c r="J12" s="97">
        <f>I12</f>
        <v>100</v>
      </c>
      <c r="K12" s="128">
        <v>130</v>
      </c>
      <c r="L12" s="97">
        <f>K12</f>
        <v>130</v>
      </c>
      <c r="M12" s="557"/>
    </row>
    <row r="13" spans="1:13" ht="27.75" customHeight="1">
      <c r="A13" s="85"/>
      <c r="B13" s="99" t="s">
        <v>96</v>
      </c>
      <c r="C13" s="100"/>
      <c r="D13" s="100"/>
      <c r="E13" s="88"/>
      <c r="F13" s="110"/>
      <c r="G13" s="96"/>
      <c r="H13" s="389"/>
      <c r="I13" s="96"/>
      <c r="J13" s="389"/>
      <c r="K13" s="96"/>
      <c r="L13" s="389"/>
      <c r="M13" s="557"/>
    </row>
    <row r="14" spans="1:13" ht="27" customHeight="1">
      <c r="A14" s="85"/>
      <c r="B14" s="202">
        <f>'Transportkosten-Festmist'!B18</f>
        <v>10</v>
      </c>
      <c r="C14" s="100" t="s">
        <v>97</v>
      </c>
      <c r="D14" s="203">
        <f>'Transportkosten-Festmist'!H18/10</f>
        <v>0.39</v>
      </c>
      <c r="E14" s="88" t="s">
        <v>184</v>
      </c>
      <c r="F14" s="110" t="s">
        <v>181</v>
      </c>
      <c r="G14" s="98">
        <f>G$12*$D14/100</f>
        <v>0.2535</v>
      </c>
      <c r="H14" s="390">
        <f aca="true" t="shared" si="0" ref="H14:L18">H$12*$D14/100</f>
        <v>0.2535</v>
      </c>
      <c r="I14" s="98">
        <f t="shared" si="0"/>
        <v>0.39</v>
      </c>
      <c r="J14" s="390">
        <f t="shared" si="0"/>
        <v>0.39</v>
      </c>
      <c r="K14" s="98">
        <f t="shared" si="0"/>
        <v>0.507</v>
      </c>
      <c r="L14" s="390">
        <f t="shared" si="0"/>
        <v>0.507</v>
      </c>
      <c r="M14" s="557"/>
    </row>
    <row r="15" spans="1:14" ht="24.75" customHeight="1">
      <c r="A15" s="85"/>
      <c r="B15" s="202">
        <f>'Transportkosten-Festmist'!B19</f>
        <v>20</v>
      </c>
      <c r="C15" s="100" t="s">
        <v>97</v>
      </c>
      <c r="D15" s="203">
        <f>'Transportkosten-Festmist'!H19/10</f>
        <v>0.54</v>
      </c>
      <c r="E15" s="88" t="s">
        <v>184</v>
      </c>
      <c r="F15" s="110" t="s">
        <v>181</v>
      </c>
      <c r="G15" s="98">
        <f>G$12*$D15/100</f>
        <v>0.35100000000000003</v>
      </c>
      <c r="H15" s="390">
        <f t="shared" si="0"/>
        <v>0.35100000000000003</v>
      </c>
      <c r="I15" s="98">
        <f t="shared" si="0"/>
        <v>0.54</v>
      </c>
      <c r="J15" s="390">
        <f t="shared" si="0"/>
        <v>0.54</v>
      </c>
      <c r="K15" s="98">
        <f t="shared" si="0"/>
        <v>0.7020000000000001</v>
      </c>
      <c r="L15" s="390">
        <f t="shared" si="0"/>
        <v>0.7020000000000001</v>
      </c>
      <c r="M15" s="557"/>
      <c r="N15" s="193"/>
    </row>
    <row r="16" spans="1:14" ht="24.75" customHeight="1">
      <c r="A16" s="85"/>
      <c r="B16" s="202">
        <f>'Transportkosten-Festmist'!B20</f>
        <v>30</v>
      </c>
      <c r="C16" s="100" t="s">
        <v>97</v>
      </c>
      <c r="D16" s="203">
        <f>'Transportkosten-Festmist'!H20/10</f>
        <v>0.6900000000000001</v>
      </c>
      <c r="E16" s="88" t="s">
        <v>184</v>
      </c>
      <c r="F16" s="110" t="s">
        <v>181</v>
      </c>
      <c r="G16" s="98">
        <f>G$12*$D16/100</f>
        <v>0.4485</v>
      </c>
      <c r="H16" s="390">
        <f t="shared" si="0"/>
        <v>0.4485</v>
      </c>
      <c r="I16" s="98">
        <f t="shared" si="0"/>
        <v>0.69</v>
      </c>
      <c r="J16" s="390">
        <f t="shared" si="0"/>
        <v>0.69</v>
      </c>
      <c r="K16" s="98">
        <f t="shared" si="0"/>
        <v>0.897</v>
      </c>
      <c r="L16" s="390">
        <f t="shared" si="0"/>
        <v>0.897</v>
      </c>
      <c r="M16" s="557"/>
      <c r="N16" s="193"/>
    </row>
    <row r="17" spans="1:14" ht="24.75" customHeight="1">
      <c r="A17" s="85"/>
      <c r="B17" s="202">
        <f>'Transportkosten-Festmist'!B21</f>
        <v>50</v>
      </c>
      <c r="C17" s="100" t="s">
        <v>97</v>
      </c>
      <c r="D17" s="203">
        <f>'Transportkosten-Festmist'!H21/10</f>
        <v>0.99</v>
      </c>
      <c r="E17" s="88" t="s">
        <v>184</v>
      </c>
      <c r="F17" s="110" t="s">
        <v>181</v>
      </c>
      <c r="G17" s="98">
        <f>G$12*$D17/100</f>
        <v>0.6435</v>
      </c>
      <c r="H17" s="390">
        <f t="shared" si="0"/>
        <v>0.6435</v>
      </c>
      <c r="I17" s="98">
        <f t="shared" si="0"/>
        <v>0.99</v>
      </c>
      <c r="J17" s="390">
        <f t="shared" si="0"/>
        <v>0.99</v>
      </c>
      <c r="K17" s="98">
        <f t="shared" si="0"/>
        <v>1.287</v>
      </c>
      <c r="L17" s="390">
        <f t="shared" si="0"/>
        <v>1.287</v>
      </c>
      <c r="M17" s="557"/>
      <c r="N17" s="193"/>
    </row>
    <row r="18" spans="1:13" ht="24.75" customHeight="1">
      <c r="A18" s="85"/>
      <c r="B18" s="636">
        <f>'Transportkosten-Festmist'!B22</f>
        <v>100</v>
      </c>
      <c r="C18" s="106" t="s">
        <v>97</v>
      </c>
      <c r="D18" s="204">
        <f>'Transportkosten-Festmist'!H22/10</f>
        <v>1.7399999999999998</v>
      </c>
      <c r="E18" s="107" t="s">
        <v>184</v>
      </c>
      <c r="F18" s="111" t="s">
        <v>181</v>
      </c>
      <c r="G18" s="113">
        <f>G$12*$D18/100</f>
        <v>1.1309999999999998</v>
      </c>
      <c r="H18" s="391">
        <f t="shared" si="0"/>
        <v>1.1309999999999998</v>
      </c>
      <c r="I18" s="113">
        <f t="shared" si="0"/>
        <v>1.7399999999999998</v>
      </c>
      <c r="J18" s="391">
        <f t="shared" si="0"/>
        <v>1.7399999999999998</v>
      </c>
      <c r="K18" s="113">
        <f t="shared" si="0"/>
        <v>2.2619999999999996</v>
      </c>
      <c r="L18" s="391">
        <f t="shared" si="0"/>
        <v>2.2619999999999996</v>
      </c>
      <c r="M18" s="558"/>
    </row>
    <row r="19" spans="1:13" ht="28.5" customHeight="1">
      <c r="A19" s="85"/>
      <c r="B19" s="205" t="s">
        <v>98</v>
      </c>
      <c r="C19" s="100"/>
      <c r="D19" s="100"/>
      <c r="E19" s="88"/>
      <c r="F19" s="110"/>
      <c r="G19" s="137"/>
      <c r="H19" s="392"/>
      <c r="I19" s="137"/>
      <c r="J19" s="392"/>
      <c r="K19" s="137"/>
      <c r="L19" s="392"/>
      <c r="M19" s="559"/>
    </row>
    <row r="20" spans="1:13" ht="33.75" customHeight="1" hidden="1">
      <c r="A20" s="85"/>
      <c r="B20" s="102">
        <f>B14</f>
        <v>10</v>
      </c>
      <c r="C20" s="103" t="s">
        <v>41</v>
      </c>
      <c r="D20" s="100" t="s">
        <v>99</v>
      </c>
      <c r="E20" s="89"/>
      <c r="F20" s="110" t="s">
        <v>181</v>
      </c>
      <c r="G20" s="137">
        <f aca="true" t="shared" si="1" ref="G20:L20">G$10+G14</f>
        <v>2.7535</v>
      </c>
      <c r="H20" s="392">
        <f t="shared" si="1"/>
        <v>3.7535</v>
      </c>
      <c r="I20" s="137">
        <f t="shared" si="1"/>
        <v>2.89</v>
      </c>
      <c r="J20" s="392">
        <f t="shared" si="1"/>
        <v>3.89</v>
      </c>
      <c r="K20" s="137">
        <f t="shared" si="1"/>
        <v>3.007</v>
      </c>
      <c r="L20" s="392">
        <f t="shared" si="1"/>
        <v>4.007</v>
      </c>
      <c r="M20" s="559">
        <f>'Transportkosten-Gülle'!H16</f>
        <v>2.86</v>
      </c>
    </row>
    <row r="21" spans="1:13" ht="33.75" customHeight="1" hidden="1">
      <c r="A21" s="85"/>
      <c r="B21" s="99"/>
      <c r="C21" s="100"/>
      <c r="D21" s="103" t="s">
        <v>100</v>
      </c>
      <c r="E21" s="88"/>
      <c r="F21" s="112" t="s">
        <v>182</v>
      </c>
      <c r="G21" s="105">
        <f>G20/G$11</f>
        <v>4.747413793103449</v>
      </c>
      <c r="H21" s="393">
        <f aca="true" t="shared" si="2" ref="H21:L27">H20/H$11</f>
        <v>6.471551724137931</v>
      </c>
      <c r="I21" s="105">
        <f t="shared" si="2"/>
        <v>3.32183908045977</v>
      </c>
      <c r="J21" s="393">
        <f t="shared" si="2"/>
        <v>4.471264367816092</v>
      </c>
      <c r="K21" s="105">
        <f t="shared" si="2"/>
        <v>2.592241379310345</v>
      </c>
      <c r="L21" s="393">
        <f t="shared" si="2"/>
        <v>3.454310344827586</v>
      </c>
      <c r="M21" s="560">
        <f>M20/$E$6</f>
        <v>0.9862068965517241</v>
      </c>
    </row>
    <row r="22" spans="1:13" ht="24.75" customHeight="1" hidden="1">
      <c r="A22" s="85"/>
      <c r="B22" s="102">
        <f>B15</f>
        <v>20</v>
      </c>
      <c r="C22" s="103" t="s">
        <v>41</v>
      </c>
      <c r="D22" s="100" t="s">
        <v>99</v>
      </c>
      <c r="E22" s="89"/>
      <c r="F22" s="110" t="s">
        <v>181</v>
      </c>
      <c r="G22" s="137">
        <f aca="true" t="shared" si="3" ref="G22:L22">G$10+G15</f>
        <v>2.851</v>
      </c>
      <c r="H22" s="392">
        <f t="shared" si="3"/>
        <v>3.851</v>
      </c>
      <c r="I22" s="137">
        <f t="shared" si="3"/>
        <v>3.04</v>
      </c>
      <c r="J22" s="392">
        <f t="shared" si="3"/>
        <v>4.04</v>
      </c>
      <c r="K22" s="137">
        <f t="shared" si="3"/>
        <v>3.202</v>
      </c>
      <c r="L22" s="392">
        <f t="shared" si="3"/>
        <v>4.202</v>
      </c>
      <c r="M22" s="559">
        <f>'Transportkosten-Gülle'!H17</f>
        <v>4.16</v>
      </c>
    </row>
    <row r="23" spans="1:13" ht="26.25" customHeight="1" hidden="1">
      <c r="A23" s="85"/>
      <c r="B23" s="99"/>
      <c r="C23" s="103"/>
      <c r="D23" s="103" t="s">
        <v>101</v>
      </c>
      <c r="E23" s="88"/>
      <c r="F23" s="112" t="s">
        <v>183</v>
      </c>
      <c r="G23" s="105">
        <f>G22/G$11</f>
        <v>4.915517241379311</v>
      </c>
      <c r="H23" s="393">
        <f t="shared" si="2"/>
        <v>6.639655172413794</v>
      </c>
      <c r="I23" s="105">
        <f t="shared" si="2"/>
        <v>3.4942528735632186</v>
      </c>
      <c r="J23" s="393">
        <f t="shared" si="2"/>
        <v>4.64367816091954</v>
      </c>
      <c r="K23" s="105">
        <f t="shared" si="2"/>
        <v>2.760344827586207</v>
      </c>
      <c r="L23" s="393">
        <f t="shared" si="2"/>
        <v>3.6224137931034486</v>
      </c>
      <c r="M23" s="560">
        <f>M22/$E$6</f>
        <v>1.4344827586206899</v>
      </c>
    </row>
    <row r="24" spans="1:13" ht="24.75" customHeight="1">
      <c r="A24" s="85"/>
      <c r="B24" s="102">
        <f>B16</f>
        <v>30</v>
      </c>
      <c r="C24" s="103" t="s">
        <v>41</v>
      </c>
      <c r="D24" s="100" t="s">
        <v>99</v>
      </c>
      <c r="E24" s="89"/>
      <c r="F24" s="110" t="s">
        <v>181</v>
      </c>
      <c r="G24" s="137">
        <f aca="true" t="shared" si="4" ref="G24:L24">G$10+G16</f>
        <v>2.9485</v>
      </c>
      <c r="H24" s="392">
        <f t="shared" si="4"/>
        <v>3.9485</v>
      </c>
      <c r="I24" s="137">
        <f t="shared" si="4"/>
        <v>3.19</v>
      </c>
      <c r="J24" s="392">
        <f t="shared" si="4"/>
        <v>4.1899999999999995</v>
      </c>
      <c r="K24" s="137">
        <f t="shared" si="4"/>
        <v>3.3970000000000002</v>
      </c>
      <c r="L24" s="392">
        <f t="shared" si="4"/>
        <v>4.397</v>
      </c>
      <c r="M24" s="559">
        <f>'Transportkosten-Gülle'!H18</f>
        <v>5.46</v>
      </c>
    </row>
    <row r="25" spans="1:13" ht="24.75" customHeight="1">
      <c r="A25" s="85"/>
      <c r="B25" s="99"/>
      <c r="C25" s="103"/>
      <c r="D25" s="103" t="s">
        <v>101</v>
      </c>
      <c r="E25" s="88"/>
      <c r="F25" s="637" t="s">
        <v>183</v>
      </c>
      <c r="G25" s="105">
        <f>G24/G$11</f>
        <v>5.083620689655173</v>
      </c>
      <c r="H25" s="393">
        <f t="shared" si="2"/>
        <v>6.807758620689656</v>
      </c>
      <c r="I25" s="105">
        <f t="shared" si="2"/>
        <v>3.6666666666666665</v>
      </c>
      <c r="J25" s="393">
        <f t="shared" si="2"/>
        <v>4.816091954022988</v>
      </c>
      <c r="K25" s="105">
        <f t="shared" si="2"/>
        <v>2.9284482758620696</v>
      </c>
      <c r="L25" s="393">
        <f t="shared" si="2"/>
        <v>3.7905172413793107</v>
      </c>
      <c r="M25" s="560">
        <f>M24/$E$6</f>
        <v>1.8827586206896552</v>
      </c>
    </row>
    <row r="26" spans="1:13" ht="24.75" customHeight="1">
      <c r="A26" s="85"/>
      <c r="B26" s="102">
        <f>B17</f>
        <v>50</v>
      </c>
      <c r="C26" s="103" t="s">
        <v>41</v>
      </c>
      <c r="D26" s="100" t="s">
        <v>99</v>
      </c>
      <c r="E26" s="89"/>
      <c r="F26" s="110" t="s">
        <v>181</v>
      </c>
      <c r="G26" s="137">
        <f aca="true" t="shared" si="5" ref="G26:L26">G$10+G17</f>
        <v>3.1435</v>
      </c>
      <c r="H26" s="392">
        <f t="shared" si="5"/>
        <v>4.1434999999999995</v>
      </c>
      <c r="I26" s="137">
        <f t="shared" si="5"/>
        <v>3.49</v>
      </c>
      <c r="J26" s="392">
        <f t="shared" si="5"/>
        <v>4.49</v>
      </c>
      <c r="K26" s="137">
        <f t="shared" si="5"/>
        <v>3.787</v>
      </c>
      <c r="L26" s="392">
        <f t="shared" si="5"/>
        <v>4.787</v>
      </c>
      <c r="M26" s="559">
        <f>'Transportkosten-Gülle'!H19</f>
        <v>8.059999999999999</v>
      </c>
    </row>
    <row r="27" spans="1:13" ht="24.75" customHeight="1">
      <c r="A27" s="85"/>
      <c r="B27" s="99"/>
      <c r="C27" s="100"/>
      <c r="D27" s="103" t="s">
        <v>101</v>
      </c>
      <c r="E27" s="88"/>
      <c r="F27" s="637" t="s">
        <v>183</v>
      </c>
      <c r="G27" s="105">
        <f>G26/G$11</f>
        <v>5.419827586206897</v>
      </c>
      <c r="H27" s="393">
        <f t="shared" si="2"/>
        <v>7.143965517241379</v>
      </c>
      <c r="I27" s="105">
        <f t="shared" si="2"/>
        <v>4.011494252873564</v>
      </c>
      <c r="J27" s="393">
        <f t="shared" si="2"/>
        <v>5.1609195402298855</v>
      </c>
      <c r="K27" s="105">
        <f t="shared" si="2"/>
        <v>3.2646551724137933</v>
      </c>
      <c r="L27" s="393">
        <f t="shared" si="2"/>
        <v>4.126724137931035</v>
      </c>
      <c r="M27" s="560">
        <f>M26/$E$6</f>
        <v>2.7793103448275858</v>
      </c>
    </row>
    <row r="28" spans="1:13" ht="24.75" customHeight="1">
      <c r="A28" s="85"/>
      <c r="B28" s="102">
        <f>B18</f>
        <v>100</v>
      </c>
      <c r="C28" s="103" t="s">
        <v>41</v>
      </c>
      <c r="D28" s="100" t="s">
        <v>99</v>
      </c>
      <c r="E28" s="88"/>
      <c r="F28" s="110" t="s">
        <v>181</v>
      </c>
      <c r="G28" s="137">
        <f aca="true" t="shared" si="6" ref="G28:L28">G10+G18</f>
        <v>3.631</v>
      </c>
      <c r="H28" s="392">
        <f t="shared" si="6"/>
        <v>4.631</v>
      </c>
      <c r="I28" s="137">
        <f t="shared" si="6"/>
        <v>4.24</v>
      </c>
      <c r="J28" s="392">
        <f t="shared" si="6"/>
        <v>5.24</v>
      </c>
      <c r="K28" s="137">
        <f t="shared" si="6"/>
        <v>4.762</v>
      </c>
      <c r="L28" s="392">
        <f t="shared" si="6"/>
        <v>5.762</v>
      </c>
      <c r="M28" s="559">
        <f>'Transportkosten-Gülle'!H20</f>
        <v>14.56</v>
      </c>
    </row>
    <row r="29" spans="1:13" ht="24.75" customHeight="1" thickBot="1">
      <c r="A29" s="85"/>
      <c r="B29" s="90"/>
      <c r="C29" s="91"/>
      <c r="D29" s="104" t="s">
        <v>101</v>
      </c>
      <c r="E29" s="92"/>
      <c r="F29" s="638" t="s">
        <v>183</v>
      </c>
      <c r="G29" s="101">
        <f aca="true" t="shared" si="7" ref="G29:L29">G28/G11</f>
        <v>6.260344827586207</v>
      </c>
      <c r="H29" s="394">
        <f t="shared" si="7"/>
        <v>7.984482758620691</v>
      </c>
      <c r="I29" s="388">
        <f t="shared" si="7"/>
        <v>4.873563218390805</v>
      </c>
      <c r="J29" s="394">
        <f t="shared" si="7"/>
        <v>6.022988505747127</v>
      </c>
      <c r="K29" s="388">
        <f t="shared" si="7"/>
        <v>4.105172413793103</v>
      </c>
      <c r="L29" s="394">
        <f t="shared" si="7"/>
        <v>4.9672413793103445</v>
      </c>
      <c r="M29" s="561">
        <f>M28/$E$6</f>
        <v>5.020689655172414</v>
      </c>
    </row>
    <row r="30" spans="1:13" ht="9.75" customHeight="1" thickBo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ht="24" customHeight="1">
      <c r="A31" s="85"/>
      <c r="B31" s="189" t="s">
        <v>248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1"/>
    </row>
    <row r="32" spans="1:13" ht="24" customHeight="1">
      <c r="A32" s="85"/>
      <c r="B32" s="39"/>
      <c r="C32" s="100" t="s">
        <v>102</v>
      </c>
      <c r="D32" s="4"/>
      <c r="E32" s="100"/>
      <c r="F32" s="100"/>
      <c r="G32" s="100"/>
      <c r="H32" s="100"/>
      <c r="I32" s="100"/>
      <c r="J32" s="100"/>
      <c r="K32" s="100"/>
      <c r="L32" s="100"/>
      <c r="M32" s="97"/>
    </row>
    <row r="33" spans="1:13" ht="24" customHeight="1">
      <c r="A33" s="85"/>
      <c r="B33" s="39"/>
      <c r="C33" s="100" t="s">
        <v>103</v>
      </c>
      <c r="D33" s="100"/>
      <c r="E33" s="100"/>
      <c r="F33" s="100"/>
      <c r="G33" s="100"/>
      <c r="H33" s="100"/>
      <c r="I33" s="100"/>
      <c r="J33" s="100"/>
      <c r="K33" s="100"/>
      <c r="L33" s="100"/>
      <c r="M33" s="97"/>
    </row>
    <row r="34" spans="1:13" ht="24" customHeight="1">
      <c r="A34" s="85"/>
      <c r="B34" s="39"/>
      <c r="C34" s="100" t="s">
        <v>247</v>
      </c>
      <c r="D34" s="100"/>
      <c r="E34" s="100"/>
      <c r="F34" s="100"/>
      <c r="G34" s="100"/>
      <c r="H34" s="100"/>
      <c r="I34" s="100"/>
      <c r="J34" s="100"/>
      <c r="K34" s="100"/>
      <c r="L34" s="100"/>
      <c r="M34" s="97"/>
    </row>
    <row r="35" spans="2:13" ht="24" customHeight="1" thickBot="1">
      <c r="B35" s="40"/>
      <c r="C35" s="91" t="s">
        <v>104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92"/>
    </row>
    <row r="36" ht="4.5" customHeight="1"/>
    <row r="37" ht="16.5">
      <c r="B37" s="399" t="s">
        <v>105</v>
      </c>
    </row>
    <row r="38" ht="20.25" customHeight="1">
      <c r="B38" s="399" t="s">
        <v>106</v>
      </c>
    </row>
    <row r="39" ht="16.5">
      <c r="B39" s="399" t="s">
        <v>107</v>
      </c>
    </row>
  </sheetData>
  <sheetProtection sheet="1" objects="1" scenarios="1"/>
  <printOptions horizontalCentered="1" verticalCentered="1"/>
  <pageMargins left="0.4330708661417323" right="0.55" top="0.31" bottom="0.48" header="0.24" footer="0.25"/>
  <pageSetup fitToHeight="1" fitToWidth="1" horizontalDpi="300" verticalDpi="300" orientation="landscape" paperSize="60" scale="70" r:id="rId3"/>
  <headerFooter alignWithMargins="0">
    <oddFooter>&amp;LLEL, Abt.2, V. Segger&amp;C&amp;F&amp;A&amp;R&amp;D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14"/>
  <sheetViews>
    <sheetView zoomScale="50" zoomScaleNormal="50" workbookViewId="0" topLeftCell="A1">
      <selection activeCell="F23" sqref="F23"/>
    </sheetView>
  </sheetViews>
  <sheetFormatPr defaultColWidth="11.421875" defaultRowHeight="12.75"/>
  <cols>
    <col min="1" max="1" width="2.421875" style="0" customWidth="1"/>
    <col min="2" max="2" width="21.140625" style="0" customWidth="1"/>
    <col min="3" max="3" width="21.7109375" style="0" customWidth="1"/>
    <col min="5" max="5" width="9.140625" style="0" customWidth="1"/>
    <col min="6" max="6" width="5.7109375" style="0" customWidth="1"/>
    <col min="7" max="7" width="12.00390625" style="0" customWidth="1"/>
    <col min="8" max="8" width="16.00390625" style="0" customWidth="1"/>
    <col min="9" max="9" width="16.8515625" style="0" customWidth="1"/>
    <col min="10" max="10" width="16.28125" style="0" customWidth="1"/>
    <col min="11" max="11" width="3.140625" style="0" customWidth="1"/>
    <col min="12" max="12" width="22.28125" style="0" customWidth="1"/>
    <col min="13" max="13" width="20.28125" style="0" customWidth="1"/>
    <col min="14" max="20" width="12.28125" style="0" customWidth="1"/>
  </cols>
  <sheetData>
    <row r="1" ht="3.75" customHeight="1" thickBot="1"/>
    <row r="2" spans="2:10" ht="35.25" customHeight="1" thickBot="1">
      <c r="B2" s="546" t="s">
        <v>108</v>
      </c>
      <c r="C2" s="422"/>
      <c r="D2" s="422"/>
      <c r="E2" s="423"/>
      <c r="F2" s="423"/>
      <c r="G2" s="423"/>
      <c r="H2" s="423"/>
      <c r="I2" s="423"/>
      <c r="J2" s="424"/>
    </row>
    <row r="3" spans="2:12" ht="27" customHeight="1">
      <c r="B3" s="86"/>
      <c r="C3" s="86"/>
      <c r="D3" s="86"/>
      <c r="H3" s="43"/>
      <c r="I3" s="42"/>
      <c r="J3" s="43"/>
      <c r="L3" s="588" t="s">
        <v>226</v>
      </c>
    </row>
    <row r="4" spans="2:18" ht="27" customHeight="1">
      <c r="B4" s="425" t="s">
        <v>109</v>
      </c>
      <c r="C4" s="485" t="s">
        <v>209</v>
      </c>
      <c r="D4" s="486"/>
      <c r="I4" s="426" t="s">
        <v>110</v>
      </c>
      <c r="J4" s="562">
        <v>39051</v>
      </c>
      <c r="Q4" s="85"/>
      <c r="R4" s="85"/>
    </row>
    <row r="5" spans="12:18" ht="18.75" customHeight="1">
      <c r="L5" s="85" t="str">
        <f>I7</f>
        <v>max. Ausbring.menge je ha (m3)</v>
      </c>
      <c r="M5" s="85"/>
      <c r="N5" s="85"/>
      <c r="O5" s="640">
        <f>J7</f>
        <v>20.454545454545453</v>
      </c>
      <c r="R5" s="85"/>
    </row>
    <row r="6" spans="2:18" ht="27.75" customHeight="1" thickBot="1">
      <c r="B6" s="85" t="s">
        <v>212</v>
      </c>
      <c r="C6" s="85"/>
      <c r="D6" s="427">
        <v>4.4</v>
      </c>
      <c r="F6" s="499"/>
      <c r="G6" s="499"/>
      <c r="H6" s="428" t="s">
        <v>111</v>
      </c>
      <c r="J6" s="429">
        <v>60</v>
      </c>
      <c r="M6" s="85"/>
      <c r="N6" s="85"/>
      <c r="R6" s="85"/>
    </row>
    <row r="7" spans="2:20" ht="27.75" customHeight="1">
      <c r="B7" s="85" t="s">
        <v>213</v>
      </c>
      <c r="C7" s="85"/>
      <c r="D7" s="427">
        <v>1.5</v>
      </c>
      <c r="F7" s="499"/>
      <c r="G7" s="499"/>
      <c r="I7" s="421" t="s">
        <v>222</v>
      </c>
      <c r="J7" s="583">
        <f>J6/D6*D7</f>
        <v>20.454545454545453</v>
      </c>
      <c r="L7" s="589" t="s">
        <v>224</v>
      </c>
      <c r="M7" s="592"/>
      <c r="N7" s="605"/>
      <c r="O7" s="590"/>
      <c r="P7" s="590"/>
      <c r="Q7" s="590"/>
      <c r="R7" s="591"/>
      <c r="S7" s="590"/>
      <c r="T7" s="592"/>
    </row>
    <row r="8" spans="2:20" ht="19.5" customHeight="1" thickBot="1">
      <c r="B8" s="85"/>
      <c r="C8" s="85"/>
      <c r="D8" s="85"/>
      <c r="I8" s="426"/>
      <c r="J8" s="430"/>
      <c r="L8" s="152" t="s">
        <v>225</v>
      </c>
      <c r="M8" s="593"/>
      <c r="N8" s="612">
        <v>200</v>
      </c>
      <c r="O8" s="613">
        <v>300</v>
      </c>
      <c r="P8" s="613">
        <v>400</v>
      </c>
      <c r="Q8" s="613">
        <v>500</v>
      </c>
      <c r="R8" s="613">
        <v>600</v>
      </c>
      <c r="S8" s="613">
        <v>700</v>
      </c>
      <c r="T8" s="614">
        <v>800</v>
      </c>
    </row>
    <row r="9" spans="2:20" ht="28.5" customHeight="1">
      <c r="B9" s="431"/>
      <c r="C9" s="190"/>
      <c r="D9" s="190"/>
      <c r="E9" s="190"/>
      <c r="F9" s="432"/>
      <c r="G9" s="432"/>
      <c r="H9" s="487" t="s">
        <v>112</v>
      </c>
      <c r="I9" s="433"/>
      <c r="J9" s="477"/>
      <c r="L9" s="644" t="str">
        <f>B10</f>
        <v>Ertragsniveau Getreide (dt) </v>
      </c>
      <c r="M9" s="646" t="s">
        <v>232</v>
      </c>
      <c r="N9" s="651"/>
      <c r="O9" s="652"/>
      <c r="P9" s="652"/>
      <c r="Q9" s="652"/>
      <c r="R9" s="652"/>
      <c r="S9" s="652"/>
      <c r="T9" s="653"/>
    </row>
    <row r="10" spans="2:20" ht="30" customHeight="1" thickBot="1">
      <c r="B10" s="584" t="s">
        <v>231</v>
      </c>
      <c r="C10" s="91"/>
      <c r="D10" s="91"/>
      <c r="E10" s="434"/>
      <c r="F10" s="109"/>
      <c r="G10" s="109" t="s">
        <v>113</v>
      </c>
      <c r="H10" s="488">
        <v>60</v>
      </c>
      <c r="I10" s="435">
        <v>75</v>
      </c>
      <c r="J10" s="478">
        <v>90</v>
      </c>
      <c r="L10" s="645"/>
      <c r="M10" s="647"/>
      <c r="N10" s="648" t="s">
        <v>233</v>
      </c>
      <c r="O10" s="649"/>
      <c r="P10" s="649"/>
      <c r="Q10" s="649"/>
      <c r="R10" s="649"/>
      <c r="S10" s="649"/>
      <c r="T10" s="650"/>
    </row>
    <row r="11" spans="2:20" ht="31.5" customHeight="1">
      <c r="B11" s="96" t="s">
        <v>114</v>
      </c>
      <c r="C11" s="100"/>
      <c r="D11" s="436">
        <v>10</v>
      </c>
      <c r="E11" s="100" t="s">
        <v>178</v>
      </c>
      <c r="F11" s="88"/>
      <c r="G11" s="439" t="s">
        <v>177</v>
      </c>
      <c r="H11" s="437">
        <f>$D11*H10</f>
        <v>600</v>
      </c>
      <c r="I11" s="438">
        <f>$D11*I10</f>
        <v>750</v>
      </c>
      <c r="J11" s="466">
        <f>$D11*J10</f>
        <v>900</v>
      </c>
      <c r="L11" s="594">
        <f>H10</f>
        <v>60</v>
      </c>
      <c r="M11" s="595">
        <f>H29</f>
        <v>201.05</v>
      </c>
      <c r="N11" s="606">
        <f aca="true" t="shared" si="0" ref="N11:T13">(N$8-$M11)/$O$5</f>
        <v>-0.05133333333333389</v>
      </c>
      <c r="O11" s="607">
        <f t="shared" si="0"/>
        <v>4.837555555555555</v>
      </c>
      <c r="P11" s="607">
        <f t="shared" si="0"/>
        <v>9.726444444444445</v>
      </c>
      <c r="Q11" s="607">
        <f t="shared" si="0"/>
        <v>14.615333333333334</v>
      </c>
      <c r="R11" s="607">
        <f t="shared" si="0"/>
        <v>19.50422222222222</v>
      </c>
      <c r="S11" s="607">
        <f t="shared" si="0"/>
        <v>24.39311111111111</v>
      </c>
      <c r="T11" s="608">
        <f t="shared" si="0"/>
        <v>29.282000000000004</v>
      </c>
    </row>
    <row r="12" spans="2:20" ht="27" customHeight="1">
      <c r="B12" s="96" t="s">
        <v>115</v>
      </c>
      <c r="C12" s="100"/>
      <c r="D12" s="100"/>
      <c r="E12" s="439"/>
      <c r="F12" s="110"/>
      <c r="G12" s="439" t="s">
        <v>177</v>
      </c>
      <c r="H12" s="489">
        <v>80</v>
      </c>
      <c r="I12" s="440">
        <v>40</v>
      </c>
      <c r="J12" s="479">
        <v>0</v>
      </c>
      <c r="L12" s="594">
        <f>I10</f>
        <v>75</v>
      </c>
      <c r="M12" s="595">
        <f>I29</f>
        <v>282.29999999999995</v>
      </c>
      <c r="N12" s="606">
        <f t="shared" si="0"/>
        <v>-4.0235555555555536</v>
      </c>
      <c r="O12" s="607">
        <f t="shared" si="0"/>
        <v>0.8653333333333356</v>
      </c>
      <c r="P12" s="607">
        <f t="shared" si="0"/>
        <v>5.754222222222225</v>
      </c>
      <c r="Q12" s="607">
        <f t="shared" si="0"/>
        <v>10.643111111111114</v>
      </c>
      <c r="R12" s="607">
        <f t="shared" si="0"/>
        <v>15.532000000000004</v>
      </c>
      <c r="S12" s="607">
        <f t="shared" si="0"/>
        <v>20.420888888888893</v>
      </c>
      <c r="T12" s="608">
        <f t="shared" si="0"/>
        <v>25.309777777777782</v>
      </c>
    </row>
    <row r="13" spans="2:20" ht="27" customHeight="1" thickBot="1">
      <c r="B13" s="99" t="s">
        <v>210</v>
      </c>
      <c r="C13" s="100"/>
      <c r="D13" s="100"/>
      <c r="E13" s="439"/>
      <c r="F13" s="110"/>
      <c r="G13" s="639" t="s">
        <v>177</v>
      </c>
      <c r="H13" s="489">
        <v>300</v>
      </c>
      <c r="I13" s="438">
        <f>$H$13</f>
        <v>300</v>
      </c>
      <c r="J13" s="466">
        <f>$H$13</f>
        <v>300</v>
      </c>
      <c r="L13" s="596">
        <f>J10</f>
        <v>90</v>
      </c>
      <c r="M13" s="597">
        <f>J29</f>
        <v>363.54999999999995</v>
      </c>
      <c r="N13" s="609">
        <f t="shared" si="0"/>
        <v>-7.995777777777776</v>
      </c>
      <c r="O13" s="610">
        <f t="shared" si="0"/>
        <v>-3.106888888888887</v>
      </c>
      <c r="P13" s="610">
        <f t="shared" si="0"/>
        <v>1.7820000000000022</v>
      </c>
      <c r="Q13" s="610">
        <f t="shared" si="0"/>
        <v>6.670888888888892</v>
      </c>
      <c r="R13" s="610">
        <f t="shared" si="0"/>
        <v>11.55977777777778</v>
      </c>
      <c r="S13" s="610">
        <f t="shared" si="0"/>
        <v>16.44866666666667</v>
      </c>
      <c r="T13" s="611">
        <f t="shared" si="0"/>
        <v>21.33755555555556</v>
      </c>
    </row>
    <row r="14" spans="2:10" ht="30.75" customHeight="1" thickBot="1">
      <c r="B14" s="441" t="s">
        <v>116</v>
      </c>
      <c r="C14" s="442"/>
      <c r="D14" s="442"/>
      <c r="E14" s="443"/>
      <c r="F14" s="444"/>
      <c r="G14" s="434" t="s">
        <v>177</v>
      </c>
      <c r="H14" s="490">
        <f>SUM(H11:H13)</f>
        <v>980</v>
      </c>
      <c r="I14" s="445">
        <f>SUM(I11:I13)</f>
        <v>1090</v>
      </c>
      <c r="J14" s="480">
        <f>SUM(J11:J13)</f>
        <v>1200</v>
      </c>
    </row>
    <row r="15" spans="2:10" ht="27" customHeight="1">
      <c r="B15" s="446" t="s">
        <v>117</v>
      </c>
      <c r="C15" s="112"/>
      <c r="D15" s="112"/>
      <c r="E15" s="439"/>
      <c r="F15" s="110"/>
      <c r="G15" s="439" t="s">
        <v>177</v>
      </c>
      <c r="H15" s="489">
        <v>60</v>
      </c>
      <c r="I15" s="440">
        <v>60</v>
      </c>
      <c r="J15" s="479">
        <v>60</v>
      </c>
    </row>
    <row r="16" spans="2:10" ht="27" customHeight="1">
      <c r="B16" s="446" t="s">
        <v>118</v>
      </c>
      <c r="C16" s="112"/>
      <c r="D16" s="112"/>
      <c r="E16" s="439"/>
      <c r="F16" s="110"/>
      <c r="G16" s="439" t="s">
        <v>177</v>
      </c>
      <c r="H16" s="489">
        <v>25</v>
      </c>
      <c r="I16" s="440">
        <v>25</v>
      </c>
      <c r="J16" s="479">
        <v>25</v>
      </c>
    </row>
    <row r="17" spans="2:10" ht="27" customHeight="1">
      <c r="B17" s="446" t="s">
        <v>119</v>
      </c>
      <c r="C17" s="112"/>
      <c r="D17" s="112"/>
      <c r="E17" s="439"/>
      <c r="F17" s="110"/>
      <c r="G17" s="439" t="s">
        <v>177</v>
      </c>
      <c r="H17" s="489">
        <v>85</v>
      </c>
      <c r="I17" s="440">
        <v>100</v>
      </c>
      <c r="J17" s="479">
        <v>115</v>
      </c>
    </row>
    <row r="18" spans="2:10" ht="27" customHeight="1">
      <c r="B18" s="446" t="s">
        <v>120</v>
      </c>
      <c r="C18" s="112"/>
      <c r="D18" s="112"/>
      <c r="E18" s="439"/>
      <c r="F18" s="110"/>
      <c r="G18" s="439" t="s">
        <v>177</v>
      </c>
      <c r="H18" s="489">
        <v>160</v>
      </c>
      <c r="I18" s="440">
        <v>170</v>
      </c>
      <c r="J18" s="479">
        <v>180</v>
      </c>
    </row>
    <row r="19" spans="2:10" ht="27" customHeight="1">
      <c r="B19" s="446" t="s">
        <v>121</v>
      </c>
      <c r="C19" s="112"/>
      <c r="D19" s="112"/>
      <c r="E19" s="439"/>
      <c r="F19" s="110"/>
      <c r="G19" s="439" t="s">
        <v>177</v>
      </c>
      <c r="H19" s="489">
        <v>120</v>
      </c>
      <c r="I19" s="440">
        <v>120</v>
      </c>
      <c r="J19" s="479">
        <v>120</v>
      </c>
    </row>
    <row r="20" spans="2:18" ht="27" customHeight="1">
      <c r="B20" s="446" t="s">
        <v>122</v>
      </c>
      <c r="C20" s="112"/>
      <c r="D20" s="447">
        <v>0.25</v>
      </c>
      <c r="E20" s="448" t="s">
        <v>223</v>
      </c>
      <c r="F20" s="438"/>
      <c r="G20" s="439" t="s">
        <v>177</v>
      </c>
      <c r="H20" s="437">
        <f>$D20*H10</f>
        <v>15</v>
      </c>
      <c r="I20" s="438">
        <f>$D20*I10</f>
        <v>18.75</v>
      </c>
      <c r="J20" s="466">
        <f>$D20*J10</f>
        <v>22.5</v>
      </c>
      <c r="L20" s="85"/>
      <c r="M20" s="85"/>
      <c r="N20" s="85"/>
      <c r="O20" s="586"/>
      <c r="P20" s="586"/>
      <c r="Q20" s="586"/>
      <c r="R20" s="85"/>
    </row>
    <row r="21" spans="2:18" ht="27" customHeight="1">
      <c r="B21" s="446" t="s">
        <v>123</v>
      </c>
      <c r="C21" s="473" t="s">
        <v>124</v>
      </c>
      <c r="D21" s="5"/>
      <c r="E21" s="484">
        <v>6</v>
      </c>
      <c r="F21" s="474" t="s">
        <v>125</v>
      </c>
      <c r="G21" s="439" t="s">
        <v>177</v>
      </c>
      <c r="H21" s="500">
        <f>SUM(H15:H20)*6/12*$E$21%</f>
        <v>13.95</v>
      </c>
      <c r="I21" s="438">
        <f>$H$21</f>
        <v>13.95</v>
      </c>
      <c r="J21" s="466">
        <f>$H$21</f>
        <v>13.95</v>
      </c>
      <c r="L21" s="85"/>
      <c r="M21" s="85"/>
      <c r="N21" s="85"/>
      <c r="O21" s="586"/>
      <c r="P21" s="586"/>
      <c r="Q21" s="586"/>
      <c r="R21" s="85"/>
    </row>
    <row r="22" spans="2:18" ht="31.5" customHeight="1" thickBot="1">
      <c r="B22" s="537" t="s">
        <v>126</v>
      </c>
      <c r="C22" s="538"/>
      <c r="D22" s="538"/>
      <c r="E22" s="539"/>
      <c r="F22" s="540"/>
      <c r="G22" s="434" t="s">
        <v>177</v>
      </c>
      <c r="H22" s="541">
        <f>SUM(H15:H21)</f>
        <v>478.95</v>
      </c>
      <c r="I22" s="542">
        <f>SUM(I15:I21)</f>
        <v>507.7</v>
      </c>
      <c r="J22" s="543">
        <f>SUM(J15:J21)</f>
        <v>536.45</v>
      </c>
      <c r="L22" s="85"/>
      <c r="M22" s="85"/>
      <c r="N22" s="85"/>
      <c r="O22" s="586"/>
      <c r="P22" s="586"/>
      <c r="Q22" s="586"/>
      <c r="R22" s="585"/>
    </row>
    <row r="23" spans="2:18" ht="37.5" customHeight="1" thickBot="1">
      <c r="B23" s="449" t="s">
        <v>211</v>
      </c>
      <c r="C23" s="450"/>
      <c r="D23" s="451"/>
      <c r="E23" s="452"/>
      <c r="F23" s="453"/>
      <c r="G23" s="434" t="s">
        <v>177</v>
      </c>
      <c r="H23" s="491">
        <f>H14-H22</f>
        <v>501.05</v>
      </c>
      <c r="I23" s="454">
        <f>I14-I22</f>
        <v>582.3</v>
      </c>
      <c r="J23" s="481">
        <f>J14-J22</f>
        <v>663.55</v>
      </c>
      <c r="L23" s="85"/>
      <c r="M23" s="85"/>
      <c r="N23" s="85"/>
      <c r="O23" s="85"/>
      <c r="P23" s="85"/>
      <c r="Q23" s="85"/>
      <c r="R23" s="85"/>
    </row>
    <row r="24" spans="2:10" ht="43.5" customHeight="1">
      <c r="B24" s="483" t="s">
        <v>234</v>
      </c>
      <c r="C24" s="475"/>
      <c r="D24" s="475"/>
      <c r="E24" s="467"/>
      <c r="F24" s="468"/>
      <c r="G24" s="439"/>
      <c r="H24" s="492"/>
      <c r="I24" s="469"/>
      <c r="J24" s="470"/>
    </row>
    <row r="25" spans="2:10" ht="28.5" customHeight="1">
      <c r="B25" s="455" t="s">
        <v>127</v>
      </c>
      <c r="C25" s="112"/>
      <c r="D25" s="112"/>
      <c r="E25" s="439"/>
      <c r="F25" s="110"/>
      <c r="G25" s="439" t="s">
        <v>177</v>
      </c>
      <c r="H25" s="489">
        <v>150</v>
      </c>
      <c r="I25" s="438">
        <f aca="true" t="shared" si="1" ref="I25:J27">$H25</f>
        <v>150</v>
      </c>
      <c r="J25" s="466">
        <f t="shared" si="1"/>
        <v>150</v>
      </c>
    </row>
    <row r="26" spans="2:10" ht="27" customHeight="1">
      <c r="B26" s="455" t="s">
        <v>128</v>
      </c>
      <c r="C26" s="112"/>
      <c r="D26" s="112"/>
      <c r="E26" s="439"/>
      <c r="F26" s="110"/>
      <c r="G26" s="439" t="s">
        <v>177</v>
      </c>
      <c r="H26" s="489">
        <v>50</v>
      </c>
      <c r="I26" s="438">
        <f t="shared" si="1"/>
        <v>50</v>
      </c>
      <c r="J26" s="466">
        <f t="shared" si="1"/>
        <v>50</v>
      </c>
    </row>
    <row r="27" spans="2:10" ht="27" customHeight="1">
      <c r="B27" s="455" t="s">
        <v>129</v>
      </c>
      <c r="C27" s="112"/>
      <c r="D27" s="112"/>
      <c r="E27" s="439"/>
      <c r="F27" s="110"/>
      <c r="G27" s="439" t="s">
        <v>177</v>
      </c>
      <c r="H27" s="489">
        <v>100</v>
      </c>
      <c r="I27" s="438">
        <f t="shared" si="1"/>
        <v>100</v>
      </c>
      <c r="J27" s="466">
        <f t="shared" si="1"/>
        <v>100</v>
      </c>
    </row>
    <row r="28" spans="2:10" ht="34.5" customHeight="1" thickBot="1">
      <c r="B28" s="456" t="s">
        <v>130</v>
      </c>
      <c r="C28" s="104"/>
      <c r="D28" s="104"/>
      <c r="E28" s="457"/>
      <c r="F28" s="458"/>
      <c r="G28" s="434" t="s">
        <v>177</v>
      </c>
      <c r="H28" s="493">
        <f>H25+H26+H27</f>
        <v>300</v>
      </c>
      <c r="I28" s="459">
        <f>I25+I26+I27</f>
        <v>300</v>
      </c>
      <c r="J28" s="482">
        <f>J25+J26+J27</f>
        <v>300</v>
      </c>
    </row>
    <row r="29" spans="2:10" ht="32.25" customHeight="1">
      <c r="B29" s="460" t="s">
        <v>235</v>
      </c>
      <c r="C29" s="461"/>
      <c r="D29" s="461"/>
      <c r="E29" s="462"/>
      <c r="F29" s="463"/>
      <c r="G29" s="439" t="s">
        <v>177</v>
      </c>
      <c r="H29" s="494">
        <f>H23-H28</f>
        <v>201.05</v>
      </c>
      <c r="I29" s="464">
        <f>I23-I28</f>
        <v>282.29999999999995</v>
      </c>
      <c r="J29" s="465">
        <f>J23-J28</f>
        <v>363.54999999999995</v>
      </c>
    </row>
    <row r="30" spans="2:10" ht="29.25" customHeight="1">
      <c r="B30" s="39" t="s">
        <v>131</v>
      </c>
      <c r="C30" s="4"/>
      <c r="D30" s="4"/>
      <c r="E30" s="4"/>
      <c r="F30" s="320"/>
      <c r="G30" s="439" t="s">
        <v>177</v>
      </c>
      <c r="H30" s="495">
        <v>600</v>
      </c>
      <c r="I30" s="471">
        <f>H30</f>
        <v>600</v>
      </c>
      <c r="J30" s="55">
        <f>I30</f>
        <v>600</v>
      </c>
    </row>
    <row r="31" spans="2:11" ht="29.25" customHeight="1">
      <c r="B31" s="520" t="s">
        <v>132</v>
      </c>
      <c r="C31" s="521"/>
      <c r="D31" s="521"/>
      <c r="E31" s="521"/>
      <c r="F31" s="522"/>
      <c r="G31" s="523" t="s">
        <v>177</v>
      </c>
      <c r="H31" s="524">
        <f>(H29-H30)*-1</f>
        <v>398.95</v>
      </c>
      <c r="I31" s="525">
        <f>(I29-I30)*-1</f>
        <v>317.70000000000005</v>
      </c>
      <c r="J31" s="526">
        <f>(J29-J30)*-1</f>
        <v>236.45000000000005</v>
      </c>
      <c r="K31" s="476"/>
    </row>
    <row r="32" spans="2:10" ht="29.25" customHeight="1">
      <c r="B32" s="82" t="s">
        <v>133</v>
      </c>
      <c r="C32" s="6"/>
      <c r="D32" s="6"/>
      <c r="E32" s="6"/>
      <c r="F32" s="335"/>
      <c r="G32" s="336" t="s">
        <v>134</v>
      </c>
      <c r="H32" s="496">
        <f>$J$6/$D$6</f>
        <v>13.636363636363635</v>
      </c>
      <c r="I32" s="497">
        <f>$H$32</f>
        <v>13.636363636363635</v>
      </c>
      <c r="J32" s="498">
        <f>$H$32</f>
        <v>13.636363636363635</v>
      </c>
    </row>
    <row r="33" spans="2:18" ht="38.25" customHeight="1">
      <c r="B33" s="501" t="s">
        <v>135</v>
      </c>
      <c r="C33" s="502"/>
      <c r="D33" s="502"/>
      <c r="E33" s="502"/>
      <c r="F33" s="503"/>
      <c r="G33" s="504" t="s">
        <v>172</v>
      </c>
      <c r="H33" s="505">
        <f>H31/H32</f>
        <v>29.256333333333334</v>
      </c>
      <c r="I33" s="506">
        <f>I31/I32</f>
        <v>23.298000000000005</v>
      </c>
      <c r="J33" s="507">
        <f>J31/J32</f>
        <v>17.339666666666673</v>
      </c>
      <c r="R33" s="587"/>
    </row>
    <row r="34" spans="2:10" ht="38.25" customHeight="1">
      <c r="B34" s="501" t="s">
        <v>214</v>
      </c>
      <c r="C34" s="502"/>
      <c r="D34" s="502"/>
      <c r="E34" s="502"/>
      <c r="F34" s="503"/>
      <c r="G34" s="504" t="s">
        <v>215</v>
      </c>
      <c r="H34" s="505">
        <f>H33/$D$7</f>
        <v>19.50422222222222</v>
      </c>
      <c r="I34" s="505">
        <f>I33/$D$7</f>
        <v>15.532000000000004</v>
      </c>
      <c r="J34" s="580">
        <f>J33/$D$7</f>
        <v>11.559777777777782</v>
      </c>
    </row>
    <row r="35" spans="2:16" ht="38.25" customHeight="1" thickBot="1">
      <c r="B35" s="508" t="s">
        <v>136</v>
      </c>
      <c r="C35" s="509"/>
      <c r="D35" s="509"/>
      <c r="E35" s="509"/>
      <c r="F35" s="510"/>
      <c r="G35" s="511" t="s">
        <v>179</v>
      </c>
      <c r="H35" s="512">
        <f>H31/$J$6</f>
        <v>6.649166666666667</v>
      </c>
      <c r="I35" s="513">
        <f>I31/$J$6</f>
        <v>5.295000000000001</v>
      </c>
      <c r="J35" s="514">
        <f>J31/$J$6</f>
        <v>3.9408333333333343</v>
      </c>
      <c r="P35" s="193"/>
    </row>
    <row r="36" spans="2:10" ht="20.25">
      <c r="B36" s="85"/>
      <c r="C36" s="85"/>
      <c r="D36" s="85"/>
      <c r="E36" s="100"/>
      <c r="F36" s="85"/>
      <c r="G36" s="85"/>
      <c r="H36" s="85"/>
      <c r="I36" s="85"/>
      <c r="J36" s="85"/>
    </row>
    <row r="37" spans="2:10" ht="20.25">
      <c r="B37" s="85"/>
      <c r="C37" s="85"/>
      <c r="D37" s="85"/>
      <c r="E37" s="100"/>
      <c r="F37" s="85"/>
      <c r="G37" s="85"/>
      <c r="H37" s="85"/>
      <c r="I37" s="85"/>
      <c r="J37" s="85"/>
    </row>
    <row r="38" spans="2:10" ht="20.25">
      <c r="B38" s="85"/>
      <c r="C38" s="85"/>
      <c r="D38" s="85"/>
      <c r="E38" s="100"/>
      <c r="F38" s="85"/>
      <c r="G38" s="85"/>
      <c r="H38" s="85"/>
      <c r="I38" s="85"/>
      <c r="J38" s="85"/>
    </row>
    <row r="39" spans="2:10" ht="20.25">
      <c r="B39" s="85"/>
      <c r="C39" s="85"/>
      <c r="D39" s="85"/>
      <c r="E39" s="100"/>
      <c r="F39" s="85"/>
      <c r="G39" s="85"/>
      <c r="H39" s="85"/>
      <c r="I39" s="85"/>
      <c r="J39" s="85"/>
    </row>
    <row r="108" spans="6:10" ht="24.75" customHeight="1">
      <c r="F108" s="535"/>
      <c r="G108" s="533" t="s">
        <v>220</v>
      </c>
      <c r="H108" s="534">
        <f>H30</f>
        <v>600</v>
      </c>
      <c r="I108" s="536" t="s">
        <v>221</v>
      </c>
      <c r="J108" s="47"/>
    </row>
    <row r="114" ht="24.75" customHeight="1">
      <c r="I114" s="42"/>
    </row>
  </sheetData>
  <sheetProtection sheet="1" objects="1" scenarios="1"/>
  <mergeCells count="4">
    <mergeCell ref="L9:L10"/>
    <mergeCell ref="M9:M10"/>
    <mergeCell ref="N10:T10"/>
    <mergeCell ref="N9:T9"/>
  </mergeCells>
  <printOptions verticalCentered="1"/>
  <pageMargins left="0.4330708661417323" right="0.5118110236220472" top="0.44" bottom="0.79" header="0.15748031496062992" footer="0.46"/>
  <pageSetup horizontalDpi="300" verticalDpi="300" orientation="portrait" paperSize="9" scale="70" r:id="rId2"/>
  <headerFooter alignWithMargins="0">
    <oddFooter>&amp;LLEL, Abt. II, V. Segger&amp;C&amp;F&amp;A&amp;R&amp;D</oddFooter>
  </headerFooter>
  <rowBreaks count="1" manualBreakCount="1">
    <brk id="35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U21"/>
  <sheetViews>
    <sheetView zoomScale="50" zoomScaleNormal="50" workbookViewId="0" topLeftCell="A1">
      <selection activeCell="M39" sqref="M39"/>
    </sheetView>
  </sheetViews>
  <sheetFormatPr defaultColWidth="11.421875" defaultRowHeight="12.75"/>
  <cols>
    <col min="1" max="1" width="0.85546875" style="0" customWidth="1"/>
    <col min="2" max="2" width="26.8515625" style="0" customWidth="1"/>
    <col min="3" max="3" width="26.421875" style="0" customWidth="1"/>
    <col min="4" max="4" width="23.7109375" style="0" customWidth="1"/>
    <col min="5" max="5" width="22.28125" style="0" customWidth="1"/>
    <col min="6" max="6" width="21.421875" style="0" customWidth="1"/>
    <col min="7" max="7" width="12.28125" style="0" customWidth="1"/>
    <col min="8" max="8" width="8.28125" style="0" customWidth="1"/>
    <col min="9" max="9" width="7.421875" style="0" customWidth="1"/>
    <col min="10" max="10" width="9.140625" style="0" customWidth="1"/>
    <col min="11" max="11" width="2.00390625" style="0" customWidth="1"/>
    <col min="20" max="20" width="5.140625" style="0" customWidth="1"/>
    <col min="21" max="21" width="4.57421875" style="0" customWidth="1"/>
  </cols>
  <sheetData>
    <row r="1" ht="10.5" customHeight="1" thickBot="1"/>
    <row r="2" spans="2:10" ht="42" customHeight="1" thickBot="1">
      <c r="B2" s="63" t="s">
        <v>137</v>
      </c>
      <c r="C2" s="206"/>
      <c r="D2" s="206"/>
      <c r="E2" s="206"/>
      <c r="F2" s="206"/>
      <c r="G2" s="531"/>
      <c r="H2" s="531"/>
      <c r="I2" s="531"/>
      <c r="J2" s="532"/>
    </row>
    <row r="3" spans="2:10" ht="27.75" customHeight="1" thickBot="1">
      <c r="B3" s="207"/>
      <c r="C3" s="207"/>
      <c r="D3" s="207"/>
      <c r="E3" s="207"/>
      <c r="F3" s="207"/>
      <c r="G3" s="1"/>
      <c r="H3" s="1"/>
      <c r="I3" s="1"/>
      <c r="J3" s="1"/>
    </row>
    <row r="4" spans="2:21" ht="45.75" customHeight="1">
      <c r="B4" s="208"/>
      <c r="C4" s="237" t="s">
        <v>246</v>
      </c>
      <c r="D4" s="238"/>
      <c r="E4" s="238"/>
      <c r="F4" s="238"/>
      <c r="G4" s="10"/>
      <c r="H4" s="10"/>
      <c r="I4" s="10"/>
      <c r="J4" s="139"/>
      <c r="M4" s="635" t="s">
        <v>243</v>
      </c>
      <c r="N4" s="43"/>
      <c r="O4" s="43"/>
      <c r="P4" s="43"/>
      <c r="Q4" s="43"/>
      <c r="R4" s="43"/>
      <c r="S4" s="43"/>
      <c r="T4" s="43"/>
      <c r="U4" s="43"/>
    </row>
    <row r="5" spans="2:21" ht="75" customHeight="1">
      <c r="B5" s="240" t="s">
        <v>138</v>
      </c>
      <c r="C5" s="654" t="s">
        <v>242</v>
      </c>
      <c r="D5" s="655"/>
      <c r="E5" s="629" t="s">
        <v>139</v>
      </c>
      <c r="F5" s="630"/>
      <c r="G5" s="631" t="s">
        <v>140</v>
      </c>
      <c r="H5" s="632"/>
      <c r="I5" s="633"/>
      <c r="J5" s="634"/>
      <c r="M5" s="656" t="s">
        <v>244</v>
      </c>
      <c r="N5" s="656"/>
      <c r="O5" s="656"/>
      <c r="P5" s="656"/>
      <c r="Q5" s="43"/>
      <c r="R5" s="43"/>
      <c r="S5" s="43"/>
      <c r="T5" s="43"/>
      <c r="U5" s="43"/>
    </row>
    <row r="6" spans="2:21" ht="34.5" customHeight="1" thickBot="1">
      <c r="B6" s="243" t="s">
        <v>141</v>
      </c>
      <c r="C6" s="17" t="s">
        <v>143</v>
      </c>
      <c r="D6" s="17" t="s">
        <v>142</v>
      </c>
      <c r="E6" s="17" t="s">
        <v>144</v>
      </c>
      <c r="F6" s="17" t="s">
        <v>145</v>
      </c>
      <c r="G6" s="566">
        <f>Pacht!H30</f>
        <v>600</v>
      </c>
      <c r="H6" s="563" t="s">
        <v>201</v>
      </c>
      <c r="I6" s="564">
        <f>Pacht!I10</f>
        <v>75</v>
      </c>
      <c r="J6" s="565" t="s">
        <v>200</v>
      </c>
      <c r="M6" s="43"/>
      <c r="N6" s="43"/>
      <c r="O6" s="43"/>
      <c r="P6" s="43"/>
      <c r="Q6" s="43"/>
      <c r="R6" s="43"/>
      <c r="S6" s="43"/>
      <c r="T6" s="43"/>
      <c r="U6" s="43"/>
    </row>
    <row r="7" spans="2:21" ht="39.75" customHeight="1">
      <c r="B7" s="241">
        <f>'Separierung u. Transport'!B20</f>
        <v>10</v>
      </c>
      <c r="C7" s="239">
        <f>'Separierung u. Transport'!K21</f>
        <v>2.592241379310345</v>
      </c>
      <c r="D7" s="239">
        <f>'Separierung u. Transport'!L21</f>
        <v>3.454310344827586</v>
      </c>
      <c r="E7" s="239">
        <f>'Transportkosten-Gülle'!I16</f>
        <v>0.9862068965517241</v>
      </c>
      <c r="F7" s="239">
        <f>'Transportkosten-Festmist'!I18</f>
        <v>0.75</v>
      </c>
      <c r="G7" s="527">
        <f>Pacht!$I$35</f>
        <v>5.295000000000001</v>
      </c>
      <c r="H7" s="527"/>
      <c r="I7" s="52"/>
      <c r="J7" s="140"/>
      <c r="M7" s="656" t="s">
        <v>245</v>
      </c>
      <c r="N7" s="656"/>
      <c r="O7" s="656"/>
      <c r="P7" s="656"/>
      <c r="Q7" s="656"/>
      <c r="R7" s="656"/>
      <c r="S7" s="656"/>
      <c r="T7" s="656"/>
      <c r="U7" s="656"/>
    </row>
    <row r="8" spans="2:10" ht="39.75" customHeight="1">
      <c r="B8" s="242">
        <f>'Separierung u. Transport'!B22</f>
        <v>20</v>
      </c>
      <c r="C8" s="235">
        <f>'Separierung u. Transport'!K23</f>
        <v>2.760344827586207</v>
      </c>
      <c r="D8" s="235">
        <f>'Separierung u. Transport'!L23</f>
        <v>3.6224137931034486</v>
      </c>
      <c r="E8" s="235">
        <f>'Transportkosten-Gülle'!I17</f>
        <v>1.4344827586206899</v>
      </c>
      <c r="F8" s="235">
        <f>'Transportkosten-Festmist'!I19</f>
        <v>1.0384615384615385</v>
      </c>
      <c r="G8" s="527">
        <f>Pacht!$I$35</f>
        <v>5.295000000000001</v>
      </c>
      <c r="H8" s="527"/>
      <c r="I8" s="52"/>
      <c r="J8" s="140"/>
    </row>
    <row r="9" spans="2:10" ht="39.75" customHeight="1">
      <c r="B9" s="242">
        <f>'Separierung u. Transport'!B24</f>
        <v>30</v>
      </c>
      <c r="C9" s="235">
        <f>'Separierung u. Transport'!K25</f>
        <v>2.9284482758620696</v>
      </c>
      <c r="D9" s="235">
        <f>'Separierung u. Transport'!L25</f>
        <v>3.7905172413793107</v>
      </c>
      <c r="E9" s="235">
        <f>'Transportkosten-Gülle'!I18</f>
        <v>1.8827586206896552</v>
      </c>
      <c r="F9" s="235">
        <f>'Transportkosten-Festmist'!I20</f>
        <v>1.3269230769230769</v>
      </c>
      <c r="G9" s="527">
        <f>Pacht!$I$35</f>
        <v>5.295000000000001</v>
      </c>
      <c r="H9" s="527"/>
      <c r="I9" s="52"/>
      <c r="J9" s="140"/>
    </row>
    <row r="10" spans="2:10" ht="39.75" customHeight="1">
      <c r="B10" s="242">
        <f>'Separierung u. Transport'!B26</f>
        <v>50</v>
      </c>
      <c r="C10" s="235">
        <f>'Separierung u. Transport'!K27</f>
        <v>3.2646551724137933</v>
      </c>
      <c r="D10" s="235">
        <f>'Separierung u. Transport'!L27</f>
        <v>4.126724137931035</v>
      </c>
      <c r="E10" s="235">
        <f>'Transportkosten-Gülle'!I19</f>
        <v>2.7793103448275858</v>
      </c>
      <c r="F10" s="235">
        <f>'Transportkosten-Festmist'!I21</f>
        <v>1.9038461538461537</v>
      </c>
      <c r="G10" s="527">
        <f>Pacht!$I$35</f>
        <v>5.295000000000001</v>
      </c>
      <c r="H10" s="527"/>
      <c r="I10" s="52"/>
      <c r="J10" s="140"/>
    </row>
    <row r="11" spans="2:10" ht="39.75" customHeight="1" thickBot="1">
      <c r="B11" s="243">
        <f>'Separierung u. Transport'!B28</f>
        <v>100</v>
      </c>
      <c r="C11" s="236">
        <f>'Separierung u. Transport'!K29</f>
        <v>4.105172413793103</v>
      </c>
      <c r="D11" s="236">
        <f>'Separierung u. Transport'!L29</f>
        <v>4.9672413793103445</v>
      </c>
      <c r="E11" s="236">
        <f>'Transportkosten-Gülle'!I20</f>
        <v>5.020689655172414</v>
      </c>
      <c r="F11" s="236">
        <f>'Transportkosten-Festmist'!I22</f>
        <v>3.346153846153846</v>
      </c>
      <c r="G11" s="528">
        <f>Pacht!$I$35</f>
        <v>5.295000000000001</v>
      </c>
      <c r="H11" s="528"/>
      <c r="I11" s="529"/>
      <c r="J11" s="530"/>
    </row>
    <row r="12" spans="2:10" ht="28.5" customHeight="1">
      <c r="B12" s="43" t="s">
        <v>146</v>
      </c>
      <c r="D12" s="366" t="s">
        <v>240</v>
      </c>
      <c r="F12" s="209" t="s">
        <v>241</v>
      </c>
      <c r="G12" s="1"/>
      <c r="H12" s="1"/>
      <c r="I12" s="42"/>
      <c r="J12" s="1"/>
    </row>
    <row r="13" spans="2:10" ht="28.5" customHeight="1">
      <c r="B13" s="43" t="s">
        <v>147</v>
      </c>
      <c r="C13" s="43"/>
      <c r="D13" s="43"/>
      <c r="E13" s="43"/>
      <c r="F13" s="43"/>
      <c r="G13" s="1"/>
      <c r="H13" s="1"/>
      <c r="I13" s="42"/>
      <c r="J13" s="1"/>
    </row>
    <row r="14" spans="2:10" ht="25.5">
      <c r="B14" s="1"/>
      <c r="E14" s="1"/>
      <c r="F14" s="1"/>
      <c r="G14" s="1"/>
      <c r="H14" s="1"/>
      <c r="I14" s="1"/>
      <c r="J14" s="1"/>
    </row>
    <row r="15" spans="2:10" ht="25.5">
      <c r="B15" s="1"/>
      <c r="D15" s="1"/>
      <c r="E15" s="1"/>
      <c r="F15" s="1"/>
      <c r="G15" s="1"/>
      <c r="H15" s="1"/>
      <c r="I15" s="1"/>
      <c r="J15" s="1"/>
    </row>
    <row r="16" spans="2:10" ht="25.5">
      <c r="B16" s="1"/>
      <c r="D16" s="1"/>
      <c r="E16" s="1"/>
      <c r="F16" s="1"/>
      <c r="G16" s="1"/>
      <c r="H16" s="1"/>
      <c r="I16" s="1"/>
      <c r="J16" s="1"/>
    </row>
    <row r="17" spans="2:10" ht="25.5">
      <c r="B17" s="1"/>
      <c r="D17" s="1"/>
      <c r="E17" s="1"/>
      <c r="F17" s="1"/>
      <c r="G17" s="1"/>
      <c r="H17" s="1"/>
      <c r="I17" s="1"/>
      <c r="J17" s="1"/>
    </row>
    <row r="18" spans="2:10" ht="25.5">
      <c r="B18" s="1"/>
      <c r="D18" s="1"/>
      <c r="E18" s="1"/>
      <c r="F18" s="1"/>
      <c r="G18" s="1"/>
      <c r="H18" s="1"/>
      <c r="I18" s="1"/>
      <c r="J18" s="1"/>
    </row>
    <row r="19" spans="2:10" ht="25.5">
      <c r="B19" s="1"/>
      <c r="D19" s="1"/>
      <c r="E19" s="1"/>
      <c r="F19" s="1"/>
      <c r="G19" s="1"/>
      <c r="H19" s="1"/>
      <c r="I19" s="1"/>
      <c r="J19" s="1"/>
    </row>
    <row r="20" spans="2:10" ht="25.5">
      <c r="B20" s="1"/>
      <c r="D20" s="1"/>
      <c r="E20" s="1"/>
      <c r="F20" s="1"/>
      <c r="G20" s="1"/>
      <c r="H20" s="1"/>
      <c r="I20" s="1"/>
      <c r="J20" s="1"/>
    </row>
    <row r="21" spans="2:10" ht="25.5">
      <c r="B21" s="1"/>
      <c r="C21" s="1"/>
      <c r="D21" s="1"/>
      <c r="E21" s="1"/>
      <c r="F21" s="1"/>
      <c r="G21" s="1"/>
      <c r="H21" s="1"/>
      <c r="I21" s="1"/>
      <c r="J21" s="1"/>
    </row>
  </sheetData>
  <sheetProtection sheet="1" objects="1" scenarios="1"/>
  <mergeCells count="3">
    <mergeCell ref="C5:D5"/>
    <mergeCell ref="M5:P5"/>
    <mergeCell ref="M7:U7"/>
  </mergeCells>
  <printOptions horizontalCentered="1" verticalCentered="1"/>
  <pageMargins left="0.2362204724409449" right="0.3937007874015748" top="0.4330708661417323" bottom="0.7874015748031497" header="0.2362204724409449" footer="0.5118110236220472"/>
  <pageSetup blackAndWhite="1" horizontalDpi="300" verticalDpi="300" orientation="landscape" paperSize="60" scale="85" r:id="rId2"/>
  <headerFooter alignWithMargins="0">
    <oddFooter>&amp;LLEL, Abt.2, V. Segger&amp;C&amp;F&amp;A&amp;R&amp;D</oddFooter>
  </headerFooter>
  <rowBreaks count="1" manualBreakCount="1">
    <brk id="13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="55" zoomScaleNormal="55" workbookViewId="0" topLeftCell="A1">
      <selection activeCell="I24" sqref="I24"/>
    </sheetView>
  </sheetViews>
  <sheetFormatPr defaultColWidth="11.421875" defaultRowHeight="12.75"/>
  <cols>
    <col min="1" max="1" width="1.7109375" style="5" customWidth="1"/>
    <col min="2" max="2" width="10.57421875" style="5" customWidth="1"/>
    <col min="3" max="3" width="25.57421875" style="5" customWidth="1"/>
    <col min="4" max="4" width="11.8515625" style="5" customWidth="1"/>
    <col min="5" max="5" width="21.57421875" style="0" customWidth="1"/>
    <col min="6" max="6" width="13.7109375" style="0" customWidth="1"/>
    <col min="7" max="7" width="17.00390625" style="0" customWidth="1"/>
    <col min="8" max="8" width="13.00390625" style="0" customWidth="1"/>
    <col min="9" max="9" width="24.421875" style="324" customWidth="1"/>
    <col min="10" max="10" width="24.00390625" style="0" customWidth="1"/>
    <col min="11" max="11" width="6.7109375" style="0" customWidth="1"/>
    <col min="12" max="12" width="15.7109375" style="325" customWidth="1"/>
    <col min="13" max="14" width="15.7109375" style="4" customWidth="1"/>
    <col min="15" max="20" width="15.7109375" style="5" customWidth="1"/>
    <col min="21" max="16384" width="11.421875" style="5" customWidth="1"/>
  </cols>
  <sheetData>
    <row r="1" ht="10.5" customHeight="1" thickBot="1"/>
    <row r="2" spans="2:18" ht="32.25" customHeight="1">
      <c r="B2" s="210" t="s">
        <v>148</v>
      </c>
      <c r="C2" s="326"/>
      <c r="D2" s="326"/>
      <c r="E2" s="326"/>
      <c r="F2" s="326"/>
      <c r="G2" s="326"/>
      <c r="H2" s="327"/>
      <c r="I2" s="327"/>
      <c r="J2" s="328"/>
      <c r="K2" s="42"/>
      <c r="O2" s="329"/>
      <c r="P2" s="329"/>
      <c r="Q2" s="329"/>
      <c r="R2" s="329"/>
    </row>
    <row r="3" spans="2:18" ht="32.25" customHeight="1" thickBot="1">
      <c r="B3" s="211" t="s">
        <v>149</v>
      </c>
      <c r="C3" s="330"/>
      <c r="D3" s="330"/>
      <c r="E3" s="330"/>
      <c r="F3" s="330"/>
      <c r="G3" s="330"/>
      <c r="H3" s="331"/>
      <c r="I3" s="331"/>
      <c r="J3" s="332"/>
      <c r="K3" s="42"/>
      <c r="O3" s="329"/>
      <c r="P3" s="329"/>
      <c r="Q3" s="329"/>
      <c r="R3" s="329"/>
    </row>
    <row r="4" spans="2:18" ht="13.5" customHeight="1" thickBot="1">
      <c r="B4" s="4"/>
      <c r="C4" s="4"/>
      <c r="D4" s="4"/>
      <c r="E4" s="42"/>
      <c r="F4" s="42"/>
      <c r="G4" s="42"/>
      <c r="H4" s="42"/>
      <c r="I4" s="333"/>
      <c r="J4" s="42"/>
      <c r="K4" s="42"/>
      <c r="O4" s="329"/>
      <c r="P4" s="329"/>
      <c r="Q4" s="329"/>
      <c r="R4" s="329"/>
    </row>
    <row r="5" spans="2:18" ht="30" customHeight="1">
      <c r="B5" s="410"/>
      <c r="C5" s="411"/>
      <c r="D5" s="411"/>
      <c r="E5" s="411"/>
      <c r="F5" s="411"/>
      <c r="G5" s="411"/>
      <c r="H5" s="412"/>
      <c r="I5" s="408" t="s">
        <v>150</v>
      </c>
      <c r="J5" s="409"/>
      <c r="K5" s="42"/>
      <c r="L5"/>
      <c r="O5" s="329"/>
      <c r="P5" s="329"/>
      <c r="Q5" s="329"/>
      <c r="R5" s="329"/>
    </row>
    <row r="6" spans="2:18" ht="32.25" customHeight="1" thickBot="1">
      <c r="B6" s="413" t="s">
        <v>151</v>
      </c>
      <c r="C6" s="414"/>
      <c r="D6" s="414"/>
      <c r="E6" s="414"/>
      <c r="F6" s="414"/>
      <c r="G6" s="414"/>
      <c r="H6" s="415"/>
      <c r="I6" s="400" t="s">
        <v>152</v>
      </c>
      <c r="J6" s="401" t="s">
        <v>236</v>
      </c>
      <c r="K6" s="42"/>
      <c r="O6" s="329"/>
      <c r="P6" s="329"/>
      <c r="Q6" s="329"/>
      <c r="R6" s="329"/>
    </row>
    <row r="7" spans="2:18" ht="36" customHeight="1">
      <c r="B7" s="334" t="s">
        <v>153</v>
      </c>
      <c r="C7" s="6"/>
      <c r="D7" s="6"/>
      <c r="E7" s="6"/>
      <c r="F7" s="6"/>
      <c r="G7" s="335"/>
      <c r="H7" s="336" t="s">
        <v>172</v>
      </c>
      <c r="I7" s="337">
        <v>60</v>
      </c>
      <c r="J7" s="338">
        <f>I7</f>
        <v>60</v>
      </c>
      <c r="K7" s="42"/>
      <c r="O7" s="329"/>
      <c r="P7" s="329"/>
      <c r="Q7" s="329"/>
      <c r="R7" s="329"/>
    </row>
    <row r="8" spans="2:18" ht="31.5" customHeight="1">
      <c r="B8" s="39" t="s">
        <v>154</v>
      </c>
      <c r="C8" s="4"/>
      <c r="D8" s="4"/>
      <c r="E8" s="4"/>
      <c r="F8" s="4"/>
      <c r="G8" s="320"/>
      <c r="H8" s="320"/>
      <c r="I8" s="617"/>
      <c r="J8" s="618"/>
      <c r="K8" s="42"/>
      <c r="O8" s="329"/>
      <c r="P8" s="329"/>
      <c r="Q8" s="329"/>
      <c r="R8" s="329"/>
    </row>
    <row r="9" spans="2:18" ht="24" customHeight="1">
      <c r="B9" s="515">
        <v>1.5</v>
      </c>
      <c r="C9" s="106" t="s">
        <v>156</v>
      </c>
      <c r="D9" s="516">
        <v>6.5</v>
      </c>
      <c r="E9" s="106" t="s">
        <v>173</v>
      </c>
      <c r="F9" s="106"/>
      <c r="G9" s="107"/>
      <c r="H9" s="336" t="s">
        <v>172</v>
      </c>
      <c r="I9" s="340">
        <f>B9*D9</f>
        <v>9.75</v>
      </c>
      <c r="J9" s="341" t="s">
        <v>155</v>
      </c>
      <c r="K9" s="42"/>
      <c r="O9" s="329"/>
      <c r="P9" s="329"/>
      <c r="Q9" s="329"/>
      <c r="R9" s="329"/>
    </row>
    <row r="10" spans="2:18" ht="32.25" customHeight="1">
      <c r="B10" s="39" t="s">
        <v>157</v>
      </c>
      <c r="C10" s="4"/>
      <c r="D10" s="4"/>
      <c r="E10" s="4"/>
      <c r="F10" s="4"/>
      <c r="G10" s="320"/>
      <c r="H10" s="320"/>
      <c r="I10" s="617"/>
      <c r="J10" s="618"/>
      <c r="K10" s="42"/>
      <c r="O10" s="329"/>
      <c r="P10" s="329"/>
      <c r="Q10" s="329"/>
      <c r="R10" s="329"/>
    </row>
    <row r="11" spans="2:18" ht="25.5" customHeight="1">
      <c r="B11" s="519">
        <v>4.4</v>
      </c>
      <c r="C11" s="106" t="s">
        <v>158</v>
      </c>
      <c r="D11" s="568">
        <v>3</v>
      </c>
      <c r="E11" s="106" t="s">
        <v>174</v>
      </c>
      <c r="F11" s="567">
        <f>D11*B11/B9</f>
        <v>8.8</v>
      </c>
      <c r="G11" s="107" t="s">
        <v>159</v>
      </c>
      <c r="H11" s="336" t="s">
        <v>172</v>
      </c>
      <c r="I11" s="340" t="s">
        <v>155</v>
      </c>
      <c r="J11" s="341">
        <f>-B11*D11</f>
        <v>-13.200000000000001</v>
      </c>
      <c r="K11" s="42"/>
      <c r="O11" s="329"/>
      <c r="P11" s="329"/>
      <c r="Q11" s="329"/>
      <c r="R11" s="329"/>
    </row>
    <row r="12" spans="2:18" ht="34.5" customHeight="1">
      <c r="B12" s="342" t="s">
        <v>160</v>
      </c>
      <c r="C12" s="343"/>
      <c r="D12" s="343"/>
      <c r="E12" s="343"/>
      <c r="F12" s="343"/>
      <c r="G12" s="344"/>
      <c r="H12" s="345" t="s">
        <v>172</v>
      </c>
      <c r="I12" s="402">
        <f>SUM(I7:I11)</f>
        <v>69.75</v>
      </c>
      <c r="J12" s="403">
        <f>SUM(J7:J11)</f>
        <v>46.8</v>
      </c>
      <c r="K12" s="42"/>
      <c r="O12" s="329"/>
      <c r="P12" s="329"/>
      <c r="Q12" s="329"/>
      <c r="R12" s="329"/>
    </row>
    <row r="13" spans="2:18" ht="34.5" customHeight="1">
      <c r="B13" s="39" t="s">
        <v>161</v>
      </c>
      <c r="C13" s="4"/>
      <c r="D13" s="4"/>
      <c r="E13" s="4"/>
      <c r="F13" s="4"/>
      <c r="G13" s="320"/>
      <c r="H13" s="320"/>
      <c r="I13" s="619"/>
      <c r="J13" s="618"/>
      <c r="K13" s="42"/>
      <c r="M13" s="346"/>
      <c r="O13" s="329"/>
      <c r="P13" s="329"/>
      <c r="Q13" s="329"/>
      <c r="R13" s="329"/>
    </row>
    <row r="14" spans="2:18" ht="25.5" customHeight="1">
      <c r="B14" s="517">
        <v>550</v>
      </c>
      <c r="C14" s="347" t="s">
        <v>175</v>
      </c>
      <c r="D14" s="518">
        <v>7.5</v>
      </c>
      <c r="E14" s="347" t="s">
        <v>162</v>
      </c>
      <c r="F14" s="347"/>
      <c r="G14" s="348"/>
      <c r="H14" s="349" t="s">
        <v>172</v>
      </c>
      <c r="I14" s="350">
        <f>-$B$14*$D$14/100</f>
        <v>-41.25</v>
      </c>
      <c r="J14" s="351"/>
      <c r="K14" s="42"/>
      <c r="M14" s="346"/>
      <c r="O14" s="329"/>
      <c r="P14" s="329"/>
      <c r="Q14" s="329"/>
      <c r="R14" s="329"/>
    </row>
    <row r="15" spans="2:18" ht="28.5" customHeight="1">
      <c r="B15" s="352" t="s">
        <v>163</v>
      </c>
      <c r="C15" s="353"/>
      <c r="D15" s="353"/>
      <c r="E15" s="353"/>
      <c r="F15" s="518">
        <v>5</v>
      </c>
      <c r="G15" s="545" t="s">
        <v>172</v>
      </c>
      <c r="H15" s="349" t="s">
        <v>172</v>
      </c>
      <c r="I15" s="354">
        <f>-F15</f>
        <v>-5</v>
      </c>
      <c r="J15" s="351"/>
      <c r="K15" s="42"/>
      <c r="O15" s="329"/>
      <c r="P15" s="329"/>
      <c r="Q15" s="329"/>
      <c r="R15" s="329"/>
    </row>
    <row r="16" spans="2:18" ht="30" customHeight="1">
      <c r="B16" s="39" t="s">
        <v>164</v>
      </c>
      <c r="C16" s="4"/>
      <c r="D16" s="4"/>
      <c r="E16" s="4"/>
      <c r="F16" s="4"/>
      <c r="G16" s="320"/>
      <c r="H16" s="304"/>
      <c r="I16" s="620"/>
      <c r="J16" s="618"/>
      <c r="K16" s="42"/>
      <c r="O16" s="329"/>
      <c r="P16" s="329"/>
      <c r="Q16" s="329"/>
      <c r="R16" s="329"/>
    </row>
    <row r="17" spans="2:18" ht="23.25">
      <c r="B17" s="515">
        <v>1.2</v>
      </c>
      <c r="C17" s="106" t="s">
        <v>165</v>
      </c>
      <c r="D17" s="616">
        <v>12.5</v>
      </c>
      <c r="E17" s="106" t="s">
        <v>176</v>
      </c>
      <c r="F17" s="106"/>
      <c r="G17" s="107"/>
      <c r="H17" s="336" t="s">
        <v>172</v>
      </c>
      <c r="I17" s="355">
        <f>-B17*D17</f>
        <v>-15</v>
      </c>
      <c r="J17" s="341"/>
      <c r="K17" s="42"/>
      <c r="O17" s="329"/>
      <c r="P17" s="329"/>
      <c r="Q17" s="329"/>
      <c r="R17" s="329"/>
    </row>
    <row r="18" spans="2:18" ht="33.75" customHeight="1">
      <c r="B18" s="356" t="s">
        <v>166</v>
      </c>
      <c r="C18" s="357"/>
      <c r="D18" s="358"/>
      <c r="E18" s="106"/>
      <c r="F18" s="106"/>
      <c r="G18" s="107"/>
      <c r="H18" s="336" t="s">
        <v>172</v>
      </c>
      <c r="I18" s="340">
        <f>SUM(I14:I17)</f>
        <v>-61.25</v>
      </c>
      <c r="J18" s="341">
        <f>I18</f>
        <v>-61.25</v>
      </c>
      <c r="K18" s="42"/>
      <c r="O18" s="329"/>
      <c r="P18" s="329"/>
      <c r="Q18" s="329"/>
      <c r="R18" s="329"/>
    </row>
    <row r="19" spans="2:18" ht="36" customHeight="1">
      <c r="B19" s="359" t="s">
        <v>167</v>
      </c>
      <c r="C19" s="360"/>
      <c r="D19" s="360"/>
      <c r="E19" s="360"/>
      <c r="F19" s="360"/>
      <c r="G19" s="361"/>
      <c r="H19" s="336" t="s">
        <v>172</v>
      </c>
      <c r="I19" s="404">
        <f>I12+$I$18</f>
        <v>8.5</v>
      </c>
      <c r="J19" s="405">
        <f>J12+$I$18</f>
        <v>-14.450000000000003</v>
      </c>
      <c r="K19" s="42"/>
      <c r="O19" s="329"/>
      <c r="P19" s="329"/>
      <c r="Q19" s="329"/>
      <c r="R19" s="329"/>
    </row>
    <row r="20" spans="2:18" ht="32.25" customHeight="1">
      <c r="B20" s="362" t="s">
        <v>168</v>
      </c>
      <c r="C20" s="4"/>
      <c r="D20" s="4"/>
      <c r="E20" s="4"/>
      <c r="F20" s="4"/>
      <c r="G20" s="320" t="s">
        <v>169</v>
      </c>
      <c r="H20" s="304" t="s">
        <v>172</v>
      </c>
      <c r="I20" s="339">
        <f>I19-$I$17</f>
        <v>23.5</v>
      </c>
      <c r="J20" s="363">
        <f>J19-$I$17</f>
        <v>0.5499999999999972</v>
      </c>
      <c r="K20" s="42"/>
      <c r="O20" s="329"/>
      <c r="P20" s="329"/>
      <c r="Q20" s="329"/>
      <c r="R20" s="329"/>
    </row>
    <row r="21" spans="2:18" ht="28.5" customHeight="1" thickBot="1">
      <c r="B21" s="544"/>
      <c r="C21" s="364"/>
      <c r="D21" s="364"/>
      <c r="E21" s="364"/>
      <c r="F21" s="364"/>
      <c r="G21" s="365" t="s">
        <v>170</v>
      </c>
      <c r="H21" s="311" t="s">
        <v>172</v>
      </c>
      <c r="I21" s="406">
        <f>I20/$B$17</f>
        <v>19.583333333333336</v>
      </c>
      <c r="J21" s="407">
        <f>J20/$B$17</f>
        <v>0.458333333333331</v>
      </c>
      <c r="K21" s="42"/>
      <c r="O21" s="329"/>
      <c r="P21" s="329"/>
      <c r="Q21" s="329"/>
      <c r="R21" s="329"/>
    </row>
    <row r="22" spans="2:18" ht="23.25">
      <c r="B22" s="100" t="s">
        <v>171</v>
      </c>
      <c r="C22" s="4"/>
      <c r="D22" s="4"/>
      <c r="E22" s="42"/>
      <c r="F22" s="42"/>
      <c r="G22" s="42"/>
      <c r="H22" s="42"/>
      <c r="I22" s="333"/>
      <c r="J22" s="42"/>
      <c r="K22" s="42"/>
      <c r="O22" s="329"/>
      <c r="P22" s="329"/>
      <c r="Q22" s="329"/>
      <c r="R22" s="329"/>
    </row>
    <row r="23" spans="2:18" ht="23.25">
      <c r="B23" s="4"/>
      <c r="C23" s="4"/>
      <c r="D23" s="4"/>
      <c r="E23" s="42"/>
      <c r="F23" s="42"/>
      <c r="G23" s="42"/>
      <c r="H23" s="42"/>
      <c r="I23" s="333"/>
      <c r="J23" s="42"/>
      <c r="K23" s="42"/>
      <c r="O23" s="329"/>
      <c r="P23" s="329"/>
      <c r="Q23" s="329"/>
      <c r="R23" s="329"/>
    </row>
    <row r="24" spans="2:18" ht="23.25">
      <c r="B24" s="4"/>
      <c r="C24" s="4"/>
      <c r="D24" s="4"/>
      <c r="E24" s="42"/>
      <c r="F24" s="42"/>
      <c r="G24" s="42"/>
      <c r="H24" s="42"/>
      <c r="I24" s="333"/>
      <c r="J24" s="42"/>
      <c r="K24" s="42"/>
      <c r="O24" s="329"/>
      <c r="P24" s="329"/>
      <c r="Q24" s="329"/>
      <c r="R24" s="329"/>
    </row>
    <row r="25" spans="2:18" ht="23.25">
      <c r="B25" s="4"/>
      <c r="C25" s="4"/>
      <c r="D25" s="4"/>
      <c r="E25" s="42"/>
      <c r="F25" s="42"/>
      <c r="G25" s="42"/>
      <c r="H25" s="42"/>
      <c r="I25" s="333"/>
      <c r="J25" s="42"/>
      <c r="K25" s="42"/>
      <c r="O25" s="329"/>
      <c r="P25" s="329"/>
      <c r="Q25" s="329"/>
      <c r="R25" s="329"/>
    </row>
    <row r="26" spans="2:18" ht="23.25">
      <c r="B26" s="4"/>
      <c r="C26" s="4"/>
      <c r="D26" s="4"/>
      <c r="E26" s="42"/>
      <c r="F26" s="42"/>
      <c r="G26" s="42"/>
      <c r="H26" s="42"/>
      <c r="I26" s="333"/>
      <c r="J26" s="42"/>
      <c r="K26" s="42"/>
      <c r="O26" s="329"/>
      <c r="P26" s="329"/>
      <c r="Q26" s="329"/>
      <c r="R26" s="329"/>
    </row>
    <row r="27" spans="2:18" ht="23.25">
      <c r="B27" s="4"/>
      <c r="C27" s="4"/>
      <c r="D27" s="4"/>
      <c r="E27" s="42"/>
      <c r="F27" s="42"/>
      <c r="G27" s="42"/>
      <c r="H27" s="42"/>
      <c r="I27" s="333"/>
      <c r="J27" s="42"/>
      <c r="K27" s="42"/>
      <c r="O27" s="329"/>
      <c r="P27" s="329"/>
      <c r="Q27" s="329"/>
      <c r="R27" s="329"/>
    </row>
    <row r="28" spans="2:18" ht="23.25">
      <c r="B28" s="4"/>
      <c r="C28" s="4"/>
      <c r="D28" s="4"/>
      <c r="E28" s="42"/>
      <c r="F28" s="42"/>
      <c r="G28" s="42"/>
      <c r="H28" s="42"/>
      <c r="I28" s="333"/>
      <c r="J28" s="42"/>
      <c r="K28" s="42"/>
      <c r="O28" s="329"/>
      <c r="P28" s="329"/>
      <c r="Q28" s="329"/>
      <c r="R28" s="329"/>
    </row>
    <row r="29" spans="2:18" ht="23.25">
      <c r="B29" s="4"/>
      <c r="C29" s="4"/>
      <c r="D29" s="4"/>
      <c r="E29" s="42"/>
      <c r="F29" s="42"/>
      <c r="G29" s="42"/>
      <c r="H29" s="42"/>
      <c r="I29" s="333"/>
      <c r="J29" s="42"/>
      <c r="K29" s="42"/>
      <c r="O29" s="329"/>
      <c r="P29" s="329"/>
      <c r="Q29" s="329"/>
      <c r="R29" s="329"/>
    </row>
    <row r="30" spans="5:18" ht="23.25">
      <c r="E30" s="43"/>
      <c r="F30" s="43"/>
      <c r="G30" s="43"/>
      <c r="H30" s="43"/>
      <c r="I30" s="366"/>
      <c r="J30" s="43"/>
      <c r="K30" s="43"/>
      <c r="O30" s="329"/>
      <c r="P30" s="329"/>
      <c r="Q30" s="329"/>
      <c r="R30" s="329"/>
    </row>
    <row r="31" spans="5:18" ht="23.25">
      <c r="E31" s="43"/>
      <c r="F31" s="43"/>
      <c r="G31" s="43"/>
      <c r="H31" s="43"/>
      <c r="I31" s="366"/>
      <c r="J31" s="43"/>
      <c r="K31" s="43"/>
      <c r="O31" s="329"/>
      <c r="P31" s="329"/>
      <c r="Q31" s="329"/>
      <c r="R31" s="329"/>
    </row>
    <row r="32" spans="5:18" ht="23.25">
      <c r="E32" s="43"/>
      <c r="F32" s="43"/>
      <c r="G32" s="43"/>
      <c r="H32" s="43"/>
      <c r="I32" s="366"/>
      <c r="J32" s="43"/>
      <c r="K32" s="43"/>
      <c r="O32" s="329"/>
      <c r="P32" s="329"/>
      <c r="Q32" s="329"/>
      <c r="R32" s="329"/>
    </row>
    <row r="33" spans="5:18" ht="23.25">
      <c r="E33" s="43"/>
      <c r="F33" s="43"/>
      <c r="G33" s="43"/>
      <c r="H33" s="43"/>
      <c r="I33" s="366"/>
      <c r="J33" s="43"/>
      <c r="K33" s="43"/>
      <c r="O33" s="329"/>
      <c r="P33" s="329"/>
      <c r="Q33" s="329"/>
      <c r="R33" s="329"/>
    </row>
    <row r="34" spans="5:18" ht="23.25">
      <c r="E34" s="43"/>
      <c r="F34" s="43"/>
      <c r="G34" s="43"/>
      <c r="H34" s="43"/>
      <c r="I34" s="366"/>
      <c r="J34" s="43"/>
      <c r="K34" s="43"/>
      <c r="O34" s="329"/>
      <c r="P34" s="329"/>
      <c r="Q34" s="329"/>
      <c r="R34" s="329"/>
    </row>
    <row r="35" spans="5:18" ht="23.25">
      <c r="E35" s="43"/>
      <c r="F35" s="43"/>
      <c r="G35" s="43"/>
      <c r="H35" s="43"/>
      <c r="I35" s="366"/>
      <c r="J35" s="43"/>
      <c r="K35" s="43"/>
      <c r="O35" s="329"/>
      <c r="P35" s="329"/>
      <c r="Q35" s="329"/>
      <c r="R35" s="329"/>
    </row>
  </sheetData>
  <sheetProtection sheet="1" objects="1" scenarios="1"/>
  <printOptions horizontalCentered="1" verticalCentered="1"/>
  <pageMargins left="0.42" right="0.55" top="0.46" bottom="0.45" header="0.25" footer="0.2"/>
  <pageSetup fitToHeight="1" fitToWidth="1" horizontalDpi="300" verticalDpi="300" orientation="landscape" paperSize="9" scale="84" r:id="rId1"/>
  <headerFooter alignWithMargins="0">
    <oddFooter>&amp;LLEL, Abt.II, V. Segger&amp;C&amp;F&amp;A&amp;R&amp;D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 , Abt. 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VIELDUNG</dc:title>
  <dc:subject> Anpassungsmaßnahmen bei Nährstoffüberschüssen</dc:subject>
  <dc:creator>Dr. Volker Segger</dc:creator>
  <cp:keywords>Transportkosten Wirtschaftsdünger; Dünge-VO; Gülle-Separierung; maximale Pachtpreise</cp:keywords>
  <dc:description>Version 2.1
Stand 27.11.2006</dc:description>
  <cp:lastModifiedBy>SeggerV</cp:lastModifiedBy>
  <cp:lastPrinted>2006-11-30T15:05:43Z</cp:lastPrinted>
  <dcterms:created xsi:type="dcterms:W3CDTF">1998-05-28T08:54:28Z</dcterms:created>
  <dcterms:modified xsi:type="dcterms:W3CDTF">2006-11-30T16:06:08Z</dcterms:modified>
  <cp:category>Wirtschaftsdünger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