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10189" windowHeight="5842" activeTab="0"/>
  </bookViews>
  <sheets>
    <sheet name="Hinweise" sheetId="1" r:id="rId1"/>
    <sheet name="1 Var.Kosten " sheetId="2" r:id="rId2"/>
    <sheet name="2 Invest. Stall" sheetId="3" r:id="rId3"/>
    <sheet name="3 Invest. Reithalle" sheetId="4" r:id="rId4"/>
    <sheet name="4 Invest. Überdachung Reitpl." sheetId="5" r:id="rId5"/>
  </sheets>
  <definedNames>
    <definedName name="_Order1" hidden="1">255</definedName>
    <definedName name="_Order2" hidden="1">255</definedName>
    <definedName name="_xlnm.Print_Area" localSheetId="1">'1 Var.Kosten '!$C$3:$K$22</definedName>
    <definedName name="_xlnm.Print_Area" localSheetId="2">'2 Invest. Stall'!$B$1:$K$45</definedName>
    <definedName name="_xlnm.Print_Area" localSheetId="3">'3 Invest. Reithalle'!$B$2:$J$54</definedName>
    <definedName name="_xlnm.Print_Area" localSheetId="4">'4 Invest. Überdachung Reitpl.'!$B$2:$J$54</definedName>
  </definedNames>
  <calcPr fullCalcOnLoad="1"/>
</workbook>
</file>

<file path=xl/comments3.xml><?xml version="1.0" encoding="utf-8"?>
<comments xmlns="http://schemas.openxmlformats.org/spreadsheetml/2006/main">
  <authors>
    <author>Segger, Volker (LEL)</author>
  </authors>
  <commentList>
    <comment ref="E33" authorId="0">
      <text>
        <r>
          <rPr>
            <sz val="10"/>
            <rFont val="Tahoma"/>
            <family val="2"/>
          </rPr>
          <t>Berechnung auf Arbeitsblatt 1 vornehmen.</t>
        </r>
      </text>
    </comment>
  </commentList>
</comments>
</file>

<file path=xl/comments4.xml><?xml version="1.0" encoding="utf-8"?>
<comments xmlns="http://schemas.openxmlformats.org/spreadsheetml/2006/main">
  <authors>
    <author>Segger, Volker (LEL)</author>
  </authors>
  <commentList>
    <comment ref="H42" authorId="0">
      <text>
        <r>
          <rPr>
            <sz val="10"/>
            <rFont val="Tahoma"/>
            <family val="2"/>
          </rPr>
          <t>Berechnung auf Arbeitsblatt 1 vornehmen.</t>
        </r>
      </text>
    </comment>
  </commentList>
</comments>
</file>

<file path=xl/comments5.xml><?xml version="1.0" encoding="utf-8"?>
<comments xmlns="http://schemas.openxmlformats.org/spreadsheetml/2006/main">
  <authors>
    <author>Segger, Volker (LEL)</author>
  </authors>
  <commentList>
    <comment ref="H42" authorId="0">
      <text>
        <r>
          <rPr>
            <sz val="10"/>
            <rFont val="Tahoma"/>
            <family val="2"/>
          </rPr>
          <t>Berechnung auf Arbeitsblatt 1 vornehmen.</t>
        </r>
      </text>
    </comment>
  </commentList>
</comments>
</file>

<file path=xl/sharedStrings.xml><?xml version="1.0" encoding="utf-8"?>
<sst xmlns="http://schemas.openxmlformats.org/spreadsheetml/2006/main" count="228" uniqueCount="133">
  <si>
    <t>Niedrige Kosten</t>
  </si>
  <si>
    <t>kg/Tag</t>
  </si>
  <si>
    <t>Hafer</t>
  </si>
  <si>
    <t>Fertigfutter</t>
  </si>
  <si>
    <t>Heu</t>
  </si>
  <si>
    <t>Silage</t>
  </si>
  <si>
    <t>Stroh</t>
  </si>
  <si>
    <t>Futter und Stroh insg.</t>
  </si>
  <si>
    <t>Weide, Koppel</t>
  </si>
  <si>
    <t>Dungausbringung</t>
  </si>
  <si>
    <t>Tierhüterhaftpflicht</t>
  </si>
  <si>
    <t xml:space="preserve">Sonstiges </t>
  </si>
  <si>
    <t>Summe variable Kosten</t>
  </si>
  <si>
    <t>1) Variabel bedeutet: Diese Kosten verändern sich mit dem Umfang der gehaltenen Pferde.</t>
  </si>
  <si>
    <t>€/dt</t>
  </si>
  <si>
    <t>€/Mon.</t>
  </si>
  <si>
    <t>€/Jahr</t>
  </si>
  <si>
    <t>Mineralfutter</t>
  </si>
  <si>
    <r>
      <t>Variable Kosten</t>
    </r>
    <r>
      <rPr>
        <b/>
        <vertAlign val="superscript"/>
        <sz val="24"/>
        <color indexed="8"/>
        <rFont val="Arial"/>
        <family val="2"/>
      </rPr>
      <t xml:space="preserve"> 1) </t>
    </r>
    <r>
      <rPr>
        <b/>
        <sz val="24"/>
        <color indexed="8"/>
        <rFont val="Arial"/>
        <family val="2"/>
      </rPr>
      <t xml:space="preserve"> je Pensionspferd (o. Mwst.)</t>
    </r>
  </si>
  <si>
    <t>(Kleinpferd, Eigene Futterbasis)</t>
  </si>
  <si>
    <t>Strom</t>
  </si>
  <si>
    <t>Wasser</t>
  </si>
  <si>
    <t>brutto</t>
  </si>
  <si>
    <t>netto</t>
  </si>
  <si>
    <t>(Großpferd, Zukauffutter)</t>
  </si>
  <si>
    <t>Wasser (im Stall)</t>
  </si>
  <si>
    <t>Strom (im Stall)</t>
  </si>
  <si>
    <t>Mwst.</t>
  </si>
  <si>
    <t>Stallgeräte/Hoflader</t>
  </si>
  <si>
    <t>je Pferd</t>
  </si>
  <si>
    <t>Investitionssumme</t>
  </si>
  <si>
    <t>Abschreibung</t>
  </si>
  <si>
    <t>Unterhaltung</t>
  </si>
  <si>
    <t>Jährliche feste Kosten</t>
  </si>
  <si>
    <t>Jährliche variable Kosten</t>
  </si>
  <si>
    <t>Jährlicher Arbeitsbedarf</t>
  </si>
  <si>
    <t>Zinsansatz (i/2)</t>
  </si>
  <si>
    <t>Berechnung erfolgt</t>
  </si>
  <si>
    <t>x</t>
  </si>
  <si>
    <t>Mwst.-Faktor</t>
  </si>
  <si>
    <t>Summe</t>
  </si>
  <si>
    <t>ct/kWh</t>
  </si>
  <si>
    <t>Kosten/Jahr</t>
  </si>
  <si>
    <t>Lohnansatz je AKh</t>
  </si>
  <si>
    <t>Belegungsquote IST</t>
  </si>
  <si>
    <t>Plätze IST</t>
  </si>
  <si>
    <t>zusätzl. belegte Plätze</t>
  </si>
  <si>
    <t>belegte Plätze</t>
  </si>
  <si>
    <t>je Pferd u. Mon.</t>
  </si>
  <si>
    <t>Wirtschaftlichkeit von Investitionen</t>
  </si>
  <si>
    <t>2. Jährlicher Nutzen der Maßnahme</t>
  </si>
  <si>
    <t>1. Jährliche Kosten der Maßnahme</t>
  </si>
  <si>
    <t xml:space="preserve">Summe Nutzen </t>
  </si>
  <si>
    <t xml:space="preserve">Gewinn / Verlust der Investition </t>
  </si>
  <si>
    <t xml:space="preserve">Summe Jahreskosten </t>
  </si>
  <si>
    <t>AKh je Jahr</t>
  </si>
  <si>
    <t>Eingabe eigener Werte in den gelben Feldern !</t>
  </si>
  <si>
    <t>(dschn. Finanzierungszinssatz div. durch 2)</t>
  </si>
  <si>
    <r>
      <t>€/m</t>
    </r>
    <r>
      <rPr>
        <vertAlign val="superscript"/>
        <sz val="12"/>
        <rFont val="Arial"/>
        <family val="2"/>
      </rPr>
      <t>3</t>
    </r>
  </si>
  <si>
    <t>Belegungsquote ZIEL</t>
  </si>
  <si>
    <t>DB abzgl. Lohnansatz/Pferd</t>
  </si>
  <si>
    <t>2.1 Erhöhung der Belegungsquote des Stalles:</t>
  </si>
  <si>
    <t>2.2 Erhöhung der Stallplatzmiete</t>
  </si>
  <si>
    <t xml:space="preserve">AKh je Woche </t>
  </si>
  <si>
    <t>Investitionssumme je Platz</t>
  </si>
  <si>
    <t>allg. Mwst.satz</t>
  </si>
  <si>
    <t>Berechnung bzw. Mwst. erfolgt</t>
  </si>
  <si>
    <t xml:space="preserve">erwartete Belegungsquote in % </t>
  </si>
  <si>
    <t xml:space="preserve">Lohnansatz bei erwarteter Belegung/Pl. </t>
  </si>
  <si>
    <t>bei erwart. Beleg.</t>
  </si>
  <si>
    <t>Jährlicher Lohnansatz</t>
  </si>
  <si>
    <t xml:space="preserve">zur Kostendeckung notwendige Miete bei obiger Belegung mind. </t>
  </si>
  <si>
    <t>Stallmiete brutto /Monat im IST</t>
  </si>
  <si>
    <t>geplante Erhöhung/Monat brutto um</t>
  </si>
  <si>
    <t>zusätzl. Miete je Pferd u. J. netto</t>
  </si>
  <si>
    <t>Stand:</t>
  </si>
  <si>
    <t>Bau von einem Stallplatz inkl. Lagerräumen</t>
  </si>
  <si>
    <t>Bau einer Reithalle</t>
  </si>
  <si>
    <t>Überdachung Reitplatz</t>
  </si>
  <si>
    <t>(z.B. 5 l/qm x 200 Tage x 800qm)</t>
  </si>
  <si>
    <t>(z.B. 5 l/qm x 200 Tage x 600qm)</t>
  </si>
  <si>
    <t>Mittlere Kosten</t>
  </si>
  <si>
    <t>Beregn.tage/J.</t>
  </si>
  <si>
    <t>Liter/qm u. Tag</t>
  </si>
  <si>
    <t>qm</t>
  </si>
  <si>
    <t>(z.B. 2,5 kW je Std. x 4 Std./Tag x 200 Tage)</t>
  </si>
  <si>
    <t>kW/Std.</t>
  </si>
  <si>
    <t>Std./Tg</t>
  </si>
  <si>
    <t>Tage</t>
  </si>
  <si>
    <t xml:space="preserve">Einebnen u. Beregnen </t>
  </si>
  <si>
    <t>Sonstige variable Kosten:</t>
  </si>
  <si>
    <t>AKh-Bedarf/Stallplatz u. Jahr</t>
  </si>
  <si>
    <t>variable Kosten je Pf. u. Mon. netto</t>
  </si>
  <si>
    <t>Deckungsbeiterg je Platz im IST</t>
  </si>
  <si>
    <t>Vers. 1.0</t>
  </si>
  <si>
    <r>
      <t xml:space="preserve">Investitionen Pferdehaltung 
</t>
    </r>
    <r>
      <rPr>
        <sz val="14"/>
        <rFont val="Arial"/>
        <family val="2"/>
      </rPr>
      <t xml:space="preserve">Wirtschaftlichkeit von Investitionen </t>
    </r>
  </si>
  <si>
    <t>Landesanstalt für Entwicklung der Landwirtschaft und der ländlichen Räume</t>
  </si>
  <si>
    <t>73571  Schwäbisch Gmünd</t>
  </si>
  <si>
    <t>Autor: Dr. Volker Segger</t>
  </si>
  <si>
    <t>Ziele des Programmes</t>
  </si>
  <si>
    <t>Mit diesem Programm kann berechnet werden, ob sich geplante Investitionen in der Pferdehaltung lohnen.</t>
  </si>
  <si>
    <t>Folgende Investitionen können kalkuliert werden:</t>
  </si>
  <si>
    <t>Bau eines Stallplatzes</t>
  </si>
  <si>
    <t xml:space="preserve">Bau einer Reithalle </t>
  </si>
  <si>
    <t>Überdachung eines Reitplatzes</t>
  </si>
  <si>
    <t>Anwendung des Programmes</t>
  </si>
  <si>
    <t>Berechnungen für den eigenen Betrieb werden durchgeführt, indem die Werte im Beispiel überschrieben werden. Eingaben sind nur in den gelben Feldern möglich.</t>
  </si>
  <si>
    <t>Diese EDV-Anwendung wurde mit größter Sorgfalt erstellt. Für mögliche Fehler und aus der Anwendung entstehende Folgen wird keine Haftung übernommen.</t>
  </si>
  <si>
    <t>Haftung</t>
  </si>
  <si>
    <t xml:space="preserve">Wirtschaftlich ist eine Investition dann, wenn ihr jährlicher Nutzen höher ist als ihre Kosten. </t>
  </si>
  <si>
    <t xml:space="preserve"> - </t>
  </si>
  <si>
    <t xml:space="preserve">Das Programm besteht aus 4 voneinander unabhängigen Arbeitsblättern. </t>
  </si>
  <si>
    <t>Im Arbeitsblatt 1 können die in den anderen Arbeitsblättern benötigten Werte für die variablen Kosten je Pensionspferd ermittelt werden.</t>
  </si>
  <si>
    <t xml:space="preserve"> (Berechnung: 100 / Nutzungsdauer in Jahren)</t>
  </si>
  <si>
    <t xml:space="preserve">Zeitbedarf je Platz bei 100% Belegung </t>
  </si>
  <si>
    <t xml:space="preserve">Lohnansatz je Akh </t>
  </si>
  <si>
    <t>Stallmiete/Platz und Monat brutto</t>
  </si>
  <si>
    <t xml:space="preserve">variable Kosten je Pferd u. Mon. netto </t>
  </si>
  <si>
    <t>(der DB muss noch mind. die festen Kosten und die Kosten der Arbeit abdecken)</t>
  </si>
  <si>
    <r>
      <t>netto</t>
    </r>
    <r>
      <rPr>
        <vertAlign val="superscript"/>
        <sz val="12"/>
        <rFont val="Arial"/>
        <family val="2"/>
      </rPr>
      <t xml:space="preserve"> 1)</t>
    </r>
  </si>
  <si>
    <t>1) Da die meisten Pferdebetriebe die Mehrwertsteuer mit dem Finanzamt verrechnen, ist netto zu rechnen.</t>
  </si>
  <si>
    <t>2.1 Durch Erhöhung der Belegungsquote des Stalles:</t>
  </si>
  <si>
    <t>2.2 Durch Erhöhung der Stallplatzmiete</t>
  </si>
  <si>
    <t>Nutzen/Jahr</t>
  </si>
  <si>
    <r>
      <t xml:space="preserve">netto </t>
    </r>
    <r>
      <rPr>
        <vertAlign val="superscript"/>
        <sz val="12"/>
        <rFont val="Arial"/>
        <family val="2"/>
      </rPr>
      <t>1)</t>
    </r>
  </si>
  <si>
    <t>(Versicherungen, Reparaturen)</t>
  </si>
  <si>
    <t xml:space="preserve">zur vollen Kostendeckung notwendige Mieterhöhung bei der angestrebten Belegung </t>
  </si>
  <si>
    <t xml:space="preserve">bei erwart. Belegung </t>
  </si>
  <si>
    <r>
      <t xml:space="preserve">Deckungsbeitrag (DB) je Pl. und Jahr </t>
    </r>
    <r>
      <rPr>
        <sz val="12"/>
        <rFont val="Arial"/>
        <family val="2"/>
      </rPr>
      <t xml:space="preserve">bei 100% Belegung  </t>
    </r>
  </si>
  <si>
    <t xml:space="preserve">oder eine notwendige Belegung von </t>
  </si>
  <si>
    <t>Wenn Sie einen dieser Werte oben in die entsprechenden Felder eingeben, liegt der Gewinn/Verlust der Investition bei Null €.</t>
  </si>
  <si>
    <r>
      <t xml:space="preserve">Gewinn / </t>
    </r>
    <r>
      <rPr>
        <b/>
        <sz val="16"/>
        <color indexed="10"/>
        <rFont val="Arial"/>
        <family val="2"/>
      </rPr>
      <t>Verlust</t>
    </r>
    <r>
      <rPr>
        <b/>
        <sz val="16"/>
        <color indexed="17"/>
        <rFont val="Arial"/>
        <family val="2"/>
      </rPr>
      <t xml:space="preserve"> der Investition je Stallplatz pro Jahr</t>
    </r>
  </si>
  <si>
    <t>In den Arbeitsblättern 2 bis 4 findet sich je eine Beispielsberechnung für die betreffende Investition.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</si>
</sst>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  <numFmt numFmtId="174" formatCode="#,##0\ \k\g"/>
    <numFmt numFmtId="175" formatCode="#,##0\ \ \ "/>
    <numFmt numFmtId="176" formatCode="#,##0.00\ \ \ "/>
    <numFmt numFmtId="177" formatCode="0\ \ \ \ \ \ \ \ \ "/>
    <numFmt numFmtId="178" formatCode="#,##0_ ;[Red]\-#,##0\ "/>
    <numFmt numFmtId="179" formatCode="#,##0.00_ ;[Red]\-#,##0.00\ "/>
    <numFmt numFmtId="180" formatCode="0.000000"/>
    <numFmt numFmtId="181" formatCode="0.00000"/>
    <numFmt numFmtId="182" formatCode="0.0000"/>
    <numFmt numFmtId="183" formatCode="0.000"/>
    <numFmt numFmtId="184" formatCode="#,##0.00\ "/>
    <numFmt numFmtId="185" formatCode="#,##0.00\ \ "/>
    <numFmt numFmtId="186" formatCode="#,##0\ \ "/>
    <numFmt numFmtId="187" formatCode="#,##0.0\ \ "/>
    <numFmt numFmtId="188" formatCode="#,##0.000\ \ \ "/>
    <numFmt numFmtId="189" formatCode="#,##0.0000\ \ \ "/>
    <numFmt numFmtId="190" formatCode="#,##0.00\ &quot;€&quot;"/>
    <numFmt numFmtId="191" formatCode="#,##0.0\ &quot;€&quot;"/>
    <numFmt numFmtId="192" formatCode="#,##0\ &quot;€&quot;"/>
    <numFmt numFmtId="193" formatCode="#,##0.0\ \ \ "/>
    <numFmt numFmtId="194" formatCode="0.00_ ;[Red]\-0.00\ "/>
    <numFmt numFmtId="195" formatCode="0.0%"/>
    <numFmt numFmtId="196" formatCode="#,##0&quot; Std./Pferd&quot;"/>
    <numFmt numFmtId="197" formatCode="#,##0&quot; Std.&quot;"/>
    <numFmt numFmtId="198" formatCode="#,##0.0_ ;[Red]\-#,##0.0\ "/>
    <numFmt numFmtId="199" formatCode="0.0_ ;[Red]\-0.0\ "/>
    <numFmt numFmtId="200" formatCode="0_ ;[Red]\-0\ "/>
    <numFmt numFmtId="201" formatCode="#,##0&quot; AKh&quot;"/>
    <numFmt numFmtId="202" formatCode="#,##0.00\ &quot; €/AKh&quot;"/>
    <numFmt numFmtId="203" formatCode="#,##0&quot; Plätzen&quot;"/>
    <numFmt numFmtId="204" formatCode="#,##0.0&quot; Plätzen&quot;"/>
    <numFmt numFmtId="205" formatCode="#,##0.0\ &quot;€&quot;;[Red]\-#,##0.0\ &quot;€&quot;"/>
    <numFmt numFmtId="206" formatCode="#,##0.000\ &quot;€&quot;;[Red]\-#,##0.000\ &quot;€&quot;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b/>
      <sz val="16"/>
      <name val="Arial"/>
      <family val="0"/>
    </font>
    <font>
      <sz val="14"/>
      <name val="Arial"/>
      <family val="2"/>
    </font>
    <font>
      <sz val="16"/>
      <color indexed="8"/>
      <name val="Arial"/>
      <family val="2"/>
    </font>
    <font>
      <b/>
      <sz val="14"/>
      <color indexed="9"/>
      <name val="Arial"/>
      <family val="0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color indexed="8"/>
      <name val="Arial"/>
      <family val="2"/>
    </font>
    <font>
      <sz val="18"/>
      <color indexed="9"/>
      <name val="Arial"/>
      <family val="2"/>
    </font>
    <font>
      <b/>
      <vertAlign val="superscript"/>
      <sz val="24"/>
      <color indexed="8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1"/>
      <name val="Arial"/>
      <family val="2"/>
    </font>
    <font>
      <sz val="12"/>
      <color indexed="10"/>
      <name val="Arial"/>
      <family val="2"/>
    </font>
    <font>
      <b/>
      <sz val="16"/>
      <color indexed="56"/>
      <name val="Arial"/>
      <family val="2"/>
    </font>
    <font>
      <b/>
      <i/>
      <sz val="18"/>
      <color indexed="10"/>
      <name val="Arial"/>
      <family val="2"/>
    </font>
    <font>
      <vertAlign val="superscript"/>
      <sz val="12"/>
      <name val="Arial"/>
      <family val="2"/>
    </font>
    <font>
      <sz val="14"/>
      <color indexed="12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Tahoma"/>
      <family val="2"/>
    </font>
    <font>
      <b/>
      <sz val="16"/>
      <color indexed="10"/>
      <name val="Arial"/>
      <family val="2"/>
    </font>
    <font>
      <b/>
      <sz val="16"/>
      <color indexed="1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4"/>
      <color rgb="FF0000FF"/>
      <name val="Arial"/>
      <family val="2"/>
    </font>
    <font>
      <b/>
      <sz val="16"/>
      <color rgb="FF00B050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20" fillId="0" borderId="0" xfId="0" applyFont="1" applyFill="1" applyAlignment="1">
      <alignment/>
    </xf>
    <xf numFmtId="0" fontId="13" fillId="33" borderId="10" xfId="0" applyFont="1" applyFill="1" applyBorder="1" applyAlignment="1">
      <alignment horizontal="centerContinuous"/>
    </xf>
    <xf numFmtId="0" fontId="16" fillId="33" borderId="11" xfId="0" applyFont="1" applyFill="1" applyBorder="1" applyAlignment="1">
      <alignment horizontal="centerContinuous"/>
    </xf>
    <xf numFmtId="0" fontId="16" fillId="33" borderId="12" xfId="0" applyFont="1" applyFill="1" applyBorder="1" applyAlignment="1">
      <alignment horizontal="centerContinuous"/>
    </xf>
    <xf numFmtId="0" fontId="16" fillId="33" borderId="13" xfId="0" applyFont="1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/>
    </xf>
    <xf numFmtId="0" fontId="8" fillId="33" borderId="0" xfId="0" applyFont="1" applyFill="1" applyBorder="1" applyAlignment="1">
      <alignment horizontal="centerContinuous"/>
    </xf>
    <xf numFmtId="0" fontId="8" fillId="33" borderId="14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75" fontId="4" fillId="33" borderId="18" xfId="0" applyNumberFormat="1" applyFont="1" applyFill="1" applyBorder="1" applyAlignment="1">
      <alignment horizontal="right"/>
    </xf>
    <xf numFmtId="175" fontId="4" fillId="33" borderId="14" xfId="0" applyNumberFormat="1" applyFont="1" applyFill="1" applyBorder="1" applyAlignment="1">
      <alignment horizontal="right"/>
    </xf>
    <xf numFmtId="175" fontId="4" fillId="33" borderId="19" xfId="0" applyNumberFormat="1" applyFont="1" applyFill="1" applyBorder="1" applyAlignment="1">
      <alignment horizontal="right"/>
    </xf>
    <xf numFmtId="175" fontId="4" fillId="33" borderId="20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14" fillId="33" borderId="21" xfId="0" applyNumberFormat="1" applyFont="1" applyFill="1" applyBorder="1" applyAlignment="1">
      <alignment horizontal="right"/>
    </xf>
    <xf numFmtId="175" fontId="14" fillId="33" borderId="17" xfId="0" applyNumberFormat="1" applyFont="1" applyFill="1" applyBorder="1" applyAlignment="1">
      <alignment horizontal="right"/>
    </xf>
    <xf numFmtId="0" fontId="13" fillId="34" borderId="10" xfId="0" applyFont="1" applyFill="1" applyBorder="1" applyAlignment="1">
      <alignment horizontal="centerContinuous"/>
    </xf>
    <xf numFmtId="0" fontId="16" fillId="34" borderId="11" xfId="0" applyFont="1" applyFill="1" applyBorder="1" applyAlignment="1">
      <alignment horizontal="centerContinuous"/>
    </xf>
    <xf numFmtId="0" fontId="16" fillId="34" borderId="12" xfId="0" applyFont="1" applyFill="1" applyBorder="1" applyAlignment="1">
      <alignment horizontal="centerContinuous"/>
    </xf>
    <xf numFmtId="0" fontId="16" fillId="34" borderId="13" xfId="0" applyFont="1" applyFill="1" applyBorder="1" applyAlignment="1">
      <alignment horizontal="centerContinuous"/>
    </xf>
    <xf numFmtId="0" fontId="9" fillId="34" borderId="0" xfId="0" applyFont="1" applyFill="1" applyBorder="1" applyAlignment="1">
      <alignment horizontal="centerContinuous"/>
    </xf>
    <xf numFmtId="0" fontId="9" fillId="34" borderId="14" xfId="0" applyFont="1" applyFill="1" applyBorder="1" applyAlignment="1">
      <alignment horizontal="centerContinuous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175" fontId="4" fillId="34" borderId="18" xfId="0" applyNumberFormat="1" applyFont="1" applyFill="1" applyBorder="1" applyAlignment="1">
      <alignment horizontal="right"/>
    </xf>
    <xf numFmtId="175" fontId="4" fillId="34" borderId="14" xfId="0" applyNumberFormat="1" applyFont="1" applyFill="1" applyBorder="1" applyAlignment="1">
      <alignment horizontal="right"/>
    </xf>
    <xf numFmtId="175" fontId="4" fillId="34" borderId="22" xfId="0" applyNumberFormat="1" applyFont="1" applyFill="1" applyBorder="1" applyAlignment="1">
      <alignment horizontal="right"/>
    </xf>
    <xf numFmtId="175" fontId="4" fillId="34" borderId="20" xfId="0" applyNumberFormat="1" applyFont="1" applyFill="1" applyBorder="1" applyAlignment="1">
      <alignment horizontal="right"/>
    </xf>
    <xf numFmtId="175" fontId="5" fillId="34" borderId="20" xfId="0" applyNumberFormat="1" applyFont="1" applyFill="1" applyBorder="1" applyAlignment="1">
      <alignment horizontal="right"/>
    </xf>
    <xf numFmtId="175" fontId="14" fillId="34" borderId="21" xfId="0" applyNumberFormat="1" applyFont="1" applyFill="1" applyBorder="1" applyAlignment="1">
      <alignment horizontal="right"/>
    </xf>
    <xf numFmtId="175" fontId="14" fillId="34" borderId="17" xfId="0" applyNumberFormat="1" applyFont="1" applyFill="1" applyBorder="1" applyAlignment="1">
      <alignment horizontal="right"/>
    </xf>
    <xf numFmtId="175" fontId="4" fillId="35" borderId="23" xfId="0" applyNumberFormat="1" applyFont="1" applyFill="1" applyBorder="1" applyAlignment="1">
      <alignment horizontal="right"/>
    </xf>
    <xf numFmtId="175" fontId="14" fillId="35" borderId="24" xfId="0" applyNumberFormat="1" applyFont="1" applyFill="1" applyBorder="1" applyAlignment="1">
      <alignment horizontal="right"/>
    </xf>
    <xf numFmtId="175" fontId="5" fillId="34" borderId="19" xfId="0" applyNumberFormat="1" applyFont="1" applyFill="1" applyBorder="1" applyAlignment="1">
      <alignment horizontal="right"/>
    </xf>
    <xf numFmtId="175" fontId="5" fillId="33" borderId="22" xfId="0" applyNumberFormat="1" applyFont="1" applyFill="1" applyBorder="1" applyAlignment="1">
      <alignment horizontal="right"/>
    </xf>
    <xf numFmtId="176" fontId="4" fillId="36" borderId="18" xfId="0" applyNumberFormat="1" applyFont="1" applyFill="1" applyBorder="1" applyAlignment="1" applyProtection="1">
      <alignment horizontal="right"/>
      <protection locked="0"/>
    </xf>
    <xf numFmtId="176" fontId="4" fillId="36" borderId="19" xfId="0" applyNumberFormat="1" applyFont="1" applyFill="1" applyBorder="1" applyAlignment="1" applyProtection="1">
      <alignment horizontal="right"/>
      <protection locked="0"/>
    </xf>
    <xf numFmtId="185" fontId="4" fillId="36" borderId="18" xfId="0" applyNumberFormat="1" applyFont="1" applyFill="1" applyBorder="1" applyAlignment="1" applyProtection="1">
      <alignment horizontal="right"/>
      <protection locked="0"/>
    </xf>
    <xf numFmtId="185" fontId="4" fillId="36" borderId="22" xfId="0" applyNumberFormat="1" applyFont="1" applyFill="1" applyBorder="1" applyAlignment="1" applyProtection="1">
      <alignment horizontal="right"/>
      <protection locked="0"/>
    </xf>
    <xf numFmtId="175" fontId="4" fillId="36" borderId="14" xfId="0" applyNumberFormat="1" applyFont="1" applyFill="1" applyBorder="1" applyAlignment="1" applyProtection="1">
      <alignment horizontal="right"/>
      <protection locked="0"/>
    </xf>
    <xf numFmtId="175" fontId="4" fillId="36" borderId="14" xfId="0" applyNumberFormat="1" applyFont="1" applyFill="1" applyBorder="1" applyAlignment="1" applyProtection="1">
      <alignment horizontal="right"/>
      <protection locked="0"/>
    </xf>
    <xf numFmtId="175" fontId="4" fillId="36" borderId="2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37" borderId="0" xfId="0" applyFont="1" applyFill="1" applyBorder="1" applyAlignment="1">
      <alignment horizontal="center"/>
    </xf>
    <xf numFmtId="0" fontId="11" fillId="37" borderId="23" xfId="0" applyFont="1" applyFill="1" applyBorder="1" applyAlignment="1">
      <alignment/>
    </xf>
    <xf numFmtId="6" fontId="17" fillId="2" borderId="25" xfId="0" applyNumberFormat="1" applyFont="1" applyFill="1" applyBorder="1" applyAlignment="1">
      <alignment/>
    </xf>
    <xf numFmtId="6" fontId="26" fillId="2" borderId="25" xfId="0" applyNumberFormat="1" applyFont="1" applyFill="1" applyBorder="1" applyAlignment="1">
      <alignment/>
    </xf>
    <xf numFmtId="0" fontId="11" fillId="37" borderId="26" xfId="0" applyFont="1" applyFill="1" applyBorder="1" applyAlignment="1">
      <alignment/>
    </xf>
    <xf numFmtId="0" fontId="11" fillId="37" borderId="27" xfId="0" applyFont="1" applyFill="1" applyBorder="1" applyAlignment="1">
      <alignment/>
    </xf>
    <xf numFmtId="0" fontId="11" fillId="37" borderId="28" xfId="0" applyFont="1" applyFill="1" applyBorder="1" applyAlignment="1">
      <alignment/>
    </xf>
    <xf numFmtId="0" fontId="11" fillId="37" borderId="29" xfId="0" applyFont="1" applyFill="1" applyBorder="1" applyAlignment="1">
      <alignment/>
    </xf>
    <xf numFmtId="0" fontId="17" fillId="37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11" fillId="37" borderId="18" xfId="0" applyFont="1" applyFill="1" applyBorder="1" applyAlignment="1">
      <alignment/>
    </xf>
    <xf numFmtId="0" fontId="25" fillId="37" borderId="0" xfId="0" applyFont="1" applyFill="1" applyBorder="1" applyAlignment="1">
      <alignment/>
    </xf>
    <xf numFmtId="0" fontId="30" fillId="37" borderId="0" xfId="0" applyFont="1" applyFill="1" applyBorder="1" applyAlignment="1">
      <alignment/>
    </xf>
    <xf numFmtId="14" fontId="30" fillId="37" borderId="0" xfId="0" applyNumberFormat="1" applyFont="1" applyFill="1" applyBorder="1" applyAlignment="1">
      <alignment/>
    </xf>
    <xf numFmtId="0" fontId="18" fillId="37" borderId="0" xfId="0" applyFont="1" applyFill="1" applyBorder="1" applyAlignment="1">
      <alignment/>
    </xf>
    <xf numFmtId="0" fontId="18" fillId="37" borderId="0" xfId="0" applyFont="1" applyFill="1" applyBorder="1" applyAlignment="1">
      <alignment horizontal="right"/>
    </xf>
    <xf numFmtId="6" fontId="18" fillId="37" borderId="0" xfId="0" applyNumberFormat="1" applyFont="1" applyFill="1" applyBorder="1" applyAlignment="1">
      <alignment/>
    </xf>
    <xf numFmtId="0" fontId="17" fillId="37" borderId="0" xfId="0" applyFont="1" applyFill="1" applyBorder="1" applyAlignment="1">
      <alignment horizontal="right"/>
    </xf>
    <xf numFmtId="0" fontId="26" fillId="37" borderId="0" xfId="0" applyFont="1" applyFill="1" applyBorder="1" applyAlignment="1">
      <alignment horizontal="right"/>
    </xf>
    <xf numFmtId="0" fontId="11" fillId="37" borderId="30" xfId="0" applyFont="1" applyFill="1" applyBorder="1" applyAlignment="1">
      <alignment/>
    </xf>
    <xf numFmtId="0" fontId="11" fillId="37" borderId="19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2" xfId="0" applyFont="1" applyFill="1" applyBorder="1" applyAlignment="1">
      <alignment/>
    </xf>
    <xf numFmtId="0" fontId="11" fillId="37" borderId="13" xfId="0" applyFont="1" applyFill="1" applyBorder="1" applyAlignment="1">
      <alignment/>
    </xf>
    <xf numFmtId="0" fontId="11" fillId="37" borderId="14" xfId="0" applyFont="1" applyFill="1" applyBorder="1" applyAlignment="1">
      <alignment/>
    </xf>
    <xf numFmtId="0" fontId="11" fillId="37" borderId="31" xfId="0" applyFont="1" applyFill="1" applyBorder="1" applyAlignment="1">
      <alignment/>
    </xf>
    <xf numFmtId="0" fontId="11" fillId="37" borderId="24" xfId="0" applyFont="1" applyFill="1" applyBorder="1" applyAlignment="1">
      <alignment/>
    </xf>
    <xf numFmtId="0" fontId="11" fillId="37" borderId="17" xfId="0" applyFont="1" applyFill="1" applyBorder="1" applyAlignment="1">
      <alignment/>
    </xf>
    <xf numFmtId="175" fontId="4" fillId="35" borderId="0" xfId="0" applyNumberFormat="1" applyFont="1" applyFill="1" applyBorder="1" applyAlignment="1" applyProtection="1">
      <alignment horizontal="right"/>
      <protection/>
    </xf>
    <xf numFmtId="175" fontId="4" fillId="35" borderId="18" xfId="0" applyNumberFormat="1" applyFont="1" applyFill="1" applyBorder="1" applyAlignment="1" applyProtection="1">
      <alignment horizontal="right"/>
      <protection/>
    </xf>
    <xf numFmtId="175" fontId="4" fillId="35" borderId="23" xfId="0" applyNumberFormat="1" applyFont="1" applyFill="1" applyBorder="1" applyAlignment="1" applyProtection="1">
      <alignment horizontal="right"/>
      <protection/>
    </xf>
    <xf numFmtId="175" fontId="4" fillId="35" borderId="19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center"/>
    </xf>
    <xf numFmtId="0" fontId="11" fillId="38" borderId="32" xfId="0" applyFont="1" applyFill="1" applyBorder="1" applyAlignment="1">
      <alignment horizontal="center" vertical="center"/>
    </xf>
    <xf numFmtId="0" fontId="4" fillId="38" borderId="26" xfId="0" applyFont="1" applyFill="1" applyBorder="1" applyAlignment="1">
      <alignment/>
    </xf>
    <xf numFmtId="0" fontId="4" fillId="38" borderId="27" xfId="0" applyFont="1" applyFill="1" applyBorder="1" applyAlignment="1">
      <alignment/>
    </xf>
    <xf numFmtId="0" fontId="4" fillId="38" borderId="28" xfId="0" applyFont="1" applyFill="1" applyBorder="1" applyAlignment="1">
      <alignment/>
    </xf>
    <xf numFmtId="0" fontId="4" fillId="38" borderId="29" xfId="0" applyFont="1" applyFill="1" applyBorder="1" applyAlignment="1">
      <alignment/>
    </xf>
    <xf numFmtId="0" fontId="4" fillId="38" borderId="18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24" fillId="38" borderId="0" xfId="0" applyFont="1" applyFill="1" applyBorder="1" applyAlignment="1">
      <alignment horizontal="right"/>
    </xf>
    <xf numFmtId="14" fontId="24" fillId="38" borderId="0" xfId="0" applyNumberFormat="1" applyFont="1" applyFill="1" applyBorder="1" applyAlignment="1">
      <alignment horizontal="left"/>
    </xf>
    <xf numFmtId="0" fontId="11" fillId="38" borderId="0" xfId="0" applyFont="1" applyFill="1" applyBorder="1" applyAlignment="1">
      <alignment/>
    </xf>
    <xf numFmtId="0" fontId="17" fillId="38" borderId="0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6" fillId="38" borderId="18" xfId="0" applyFont="1" applyFill="1" applyBorder="1" applyAlignment="1">
      <alignment horizontal="left" wrapText="1"/>
    </xf>
    <xf numFmtId="0" fontId="4" fillId="38" borderId="30" xfId="0" applyFont="1" applyFill="1" applyBorder="1" applyAlignment="1">
      <alignment/>
    </xf>
    <xf numFmtId="0" fontId="4" fillId="38" borderId="23" xfId="0" applyFont="1" applyFill="1" applyBorder="1" applyAlignment="1">
      <alignment/>
    </xf>
    <xf numFmtId="0" fontId="4" fillId="38" borderId="19" xfId="0" applyFont="1" applyFill="1" applyBorder="1" applyAlignment="1">
      <alignment/>
    </xf>
    <xf numFmtId="0" fontId="6" fillId="38" borderId="18" xfId="0" applyFont="1" applyFill="1" applyBorder="1" applyAlignment="1">
      <alignment wrapText="1"/>
    </xf>
    <xf numFmtId="0" fontId="19" fillId="39" borderId="10" xfId="0" applyFont="1" applyFill="1" applyBorder="1" applyAlignment="1">
      <alignment horizontal="centerContinuous"/>
    </xf>
    <xf numFmtId="0" fontId="16" fillId="39" borderId="11" xfId="0" applyFont="1" applyFill="1" applyBorder="1" applyAlignment="1">
      <alignment horizontal="centerContinuous"/>
    </xf>
    <xf numFmtId="0" fontId="16" fillId="39" borderId="12" xfId="0" applyFont="1" applyFill="1" applyBorder="1" applyAlignment="1">
      <alignment horizontal="centerContinuous"/>
    </xf>
    <xf numFmtId="0" fontId="12" fillId="39" borderId="10" xfId="0" applyFont="1" applyFill="1" applyBorder="1" applyAlignment="1">
      <alignment horizontal="centerContinuous"/>
    </xf>
    <xf numFmtId="0" fontId="10" fillId="39" borderId="13" xfId="0" applyFont="1" applyFill="1" applyBorder="1" applyAlignment="1">
      <alignment horizontal="centerContinuous"/>
    </xf>
    <xf numFmtId="0" fontId="4" fillId="39" borderId="33" xfId="0" applyFont="1" applyFill="1" applyBorder="1" applyAlignment="1">
      <alignment/>
    </xf>
    <xf numFmtId="0" fontId="4" fillId="39" borderId="34" xfId="0" applyFont="1" applyFill="1" applyBorder="1" applyAlignment="1">
      <alignment/>
    </xf>
    <xf numFmtId="0" fontId="7" fillId="39" borderId="34" xfId="0" applyFont="1" applyFill="1" applyBorder="1" applyAlignment="1">
      <alignment/>
    </xf>
    <xf numFmtId="0" fontId="5" fillId="39" borderId="33" xfId="0" applyFont="1" applyFill="1" applyBorder="1" applyAlignment="1">
      <alignment/>
    </xf>
    <xf numFmtId="0" fontId="4" fillId="39" borderId="13" xfId="0" applyFont="1" applyFill="1" applyBorder="1" applyAlignment="1">
      <alignment/>
    </xf>
    <xf numFmtId="0" fontId="4" fillId="39" borderId="13" xfId="0" applyFont="1" applyFill="1" applyBorder="1" applyAlignment="1">
      <alignment/>
    </xf>
    <xf numFmtId="0" fontId="4" fillId="39" borderId="35" xfId="0" applyFont="1" applyFill="1" applyBorder="1" applyAlignment="1">
      <alignment/>
    </xf>
    <xf numFmtId="175" fontId="5" fillId="39" borderId="18" xfId="0" applyNumberFormat="1" applyFont="1" applyFill="1" applyBorder="1" applyAlignment="1">
      <alignment horizontal="right"/>
    </xf>
    <xf numFmtId="175" fontId="4" fillId="39" borderId="18" xfId="0" applyNumberFormat="1" applyFont="1" applyFill="1" applyBorder="1" applyAlignment="1">
      <alignment horizontal="right"/>
    </xf>
    <xf numFmtId="175" fontId="4" fillId="39" borderId="19" xfId="0" applyNumberFormat="1" applyFont="1" applyFill="1" applyBorder="1" applyAlignment="1">
      <alignment horizontal="right"/>
    </xf>
    <xf numFmtId="0" fontId="14" fillId="39" borderId="31" xfId="0" applyFont="1" applyFill="1" applyBorder="1" applyAlignment="1">
      <alignment/>
    </xf>
    <xf numFmtId="175" fontId="14" fillId="39" borderId="24" xfId="0" applyNumberFormat="1" applyFont="1" applyFill="1" applyBorder="1" applyAlignment="1">
      <alignment horizontal="right"/>
    </xf>
    <xf numFmtId="175" fontId="5" fillId="39" borderId="23" xfId="0" applyNumberFormat="1" applyFont="1" applyFill="1" applyBorder="1" applyAlignment="1">
      <alignment horizontal="right"/>
    </xf>
    <xf numFmtId="175" fontId="5" fillId="39" borderId="19" xfId="0" applyNumberFormat="1" applyFont="1" applyFill="1" applyBorder="1" applyAlignment="1">
      <alignment horizontal="right"/>
    </xf>
    <xf numFmtId="0" fontId="11" fillId="37" borderId="13" xfId="0" applyFont="1" applyFill="1" applyBorder="1" applyAlignment="1">
      <alignment vertical="center"/>
    </xf>
    <xf numFmtId="0" fontId="18" fillId="37" borderId="0" xfId="0" applyFont="1" applyFill="1" applyBorder="1" applyAlignment="1">
      <alignment vertical="center"/>
    </xf>
    <xf numFmtId="6" fontId="11" fillId="2" borderId="36" xfId="0" applyNumberFormat="1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right" vertical="center"/>
    </xf>
    <xf numFmtId="9" fontId="11" fillId="40" borderId="36" xfId="51" applyFont="1" applyFill="1" applyBorder="1" applyAlignment="1" applyProtection="1">
      <alignment horizontal="center" vertical="center"/>
      <protection locked="0"/>
    </xf>
    <xf numFmtId="0" fontId="11" fillId="37" borderId="1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194" fontId="11" fillId="0" borderId="36" xfId="0" applyNumberFormat="1" applyFont="1" applyBorder="1" applyAlignment="1">
      <alignment horizontal="center" vertical="center"/>
    </xf>
    <xf numFmtId="195" fontId="11" fillId="40" borderId="36" xfId="51" applyNumberFormat="1" applyFont="1" applyFill="1" applyBorder="1" applyAlignment="1" applyProtection="1">
      <alignment horizontal="center" vertical="center"/>
      <protection locked="0"/>
    </xf>
    <xf numFmtId="0" fontId="18" fillId="37" borderId="0" xfId="0" applyFont="1" applyFill="1" applyBorder="1" applyAlignment="1">
      <alignment horizontal="right" vertical="center"/>
    </xf>
    <xf numFmtId="0" fontId="11" fillId="37" borderId="23" xfId="0" applyFont="1" applyFill="1" applyBorder="1" applyAlignment="1">
      <alignment vertical="center"/>
    </xf>
    <xf numFmtId="195" fontId="11" fillId="40" borderId="37" xfId="51" applyNumberFormat="1" applyFont="1" applyFill="1" applyBorder="1" applyAlignment="1" applyProtection="1">
      <alignment horizontal="center" vertical="center"/>
      <protection locked="0"/>
    </xf>
    <xf numFmtId="195" fontId="18" fillId="2" borderId="25" xfId="0" applyNumberFormat="1" applyFont="1" applyFill="1" applyBorder="1" applyAlignment="1">
      <alignment horizontal="center" vertical="center"/>
    </xf>
    <xf numFmtId="6" fontId="18" fillId="2" borderId="25" xfId="0" applyNumberFormat="1" applyFont="1" applyFill="1" applyBorder="1" applyAlignment="1">
      <alignment vertical="center"/>
    </xf>
    <xf numFmtId="6" fontId="11" fillId="40" borderId="36" xfId="0" applyNumberFormat="1" applyFont="1" applyFill="1" applyBorder="1" applyAlignment="1" applyProtection="1">
      <alignment horizontal="center" vertical="center"/>
      <protection locked="0"/>
    </xf>
    <xf numFmtId="0" fontId="11" fillId="37" borderId="0" xfId="0" applyFont="1" applyFill="1" applyBorder="1" applyAlignment="1">
      <alignment horizontal="left" vertical="center"/>
    </xf>
    <xf numFmtId="172" fontId="11" fillId="40" borderId="36" xfId="0" applyNumberFormat="1" applyFont="1" applyFill="1" applyBorder="1" applyAlignment="1" applyProtection="1">
      <alignment horizontal="center" vertical="center"/>
      <protection locked="0"/>
    </xf>
    <xf numFmtId="202" fontId="11" fillId="40" borderId="36" xfId="0" applyNumberFormat="1" applyFont="1" applyFill="1" applyBorder="1" applyAlignment="1" applyProtection="1">
      <alignment horizontal="center" vertical="center"/>
      <protection locked="0"/>
    </xf>
    <xf numFmtId="0" fontId="11" fillId="40" borderId="36" xfId="0" applyFont="1" applyFill="1" applyBorder="1" applyAlignment="1" applyProtection="1">
      <alignment horizontal="center" vertical="center"/>
      <protection locked="0"/>
    </xf>
    <xf numFmtId="6" fontId="18" fillId="37" borderId="0" xfId="0" applyNumberFormat="1" applyFont="1" applyFill="1" applyBorder="1" applyAlignment="1">
      <alignment vertical="center"/>
    </xf>
    <xf numFmtId="0" fontId="24" fillId="37" borderId="0" xfId="0" applyFont="1" applyFill="1" applyBorder="1" applyAlignment="1">
      <alignment vertical="center"/>
    </xf>
    <xf numFmtId="2" fontId="11" fillId="40" borderId="36" xfId="0" applyNumberFormat="1" applyFont="1" applyFill="1" applyBorder="1" applyAlignment="1" applyProtection="1">
      <alignment horizontal="center" vertical="center"/>
      <protection locked="0"/>
    </xf>
    <xf numFmtId="0" fontId="11" fillId="37" borderId="0" xfId="0" applyFont="1" applyFill="1" applyBorder="1" applyAlignment="1">
      <alignment horizontal="center" vertical="center"/>
    </xf>
    <xf numFmtId="6" fontId="18" fillId="40" borderId="25" xfId="0" applyNumberFormat="1" applyFont="1" applyFill="1" applyBorder="1" applyAlignment="1" applyProtection="1">
      <alignment vertical="center"/>
      <protection locked="0"/>
    </xf>
    <xf numFmtId="172" fontId="11" fillId="2" borderId="36" xfId="0" applyNumberFormat="1" applyFont="1" applyFill="1" applyBorder="1" applyAlignment="1">
      <alignment horizontal="center" vertical="center"/>
    </xf>
    <xf numFmtId="8" fontId="11" fillId="40" borderId="36" xfId="0" applyNumberFormat="1" applyFont="1" applyFill="1" applyBorder="1" applyAlignment="1" applyProtection="1">
      <alignment horizontal="center" vertical="center"/>
      <protection locked="0"/>
    </xf>
    <xf numFmtId="6" fontId="11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6" fontId="11" fillId="37" borderId="14" xfId="0" applyNumberFormat="1" applyFont="1" applyFill="1" applyBorder="1" applyAlignment="1">
      <alignment vertical="center"/>
    </xf>
    <xf numFmtId="6" fontId="11" fillId="2" borderId="38" xfId="0" applyNumberFormat="1" applyFont="1" applyFill="1" applyBorder="1" applyAlignment="1">
      <alignment horizontal="center" vertical="center"/>
    </xf>
    <xf numFmtId="204" fontId="11" fillId="37" borderId="0" xfId="0" applyNumberFormat="1" applyFont="1" applyFill="1" applyBorder="1" applyAlignment="1">
      <alignment vertical="center"/>
    </xf>
    <xf numFmtId="0" fontId="24" fillId="37" borderId="14" xfId="0" applyFont="1" applyFill="1" applyBorder="1" applyAlignment="1">
      <alignment vertical="center"/>
    </xf>
    <xf numFmtId="0" fontId="18" fillId="37" borderId="14" xfId="0" applyFont="1" applyFill="1" applyBorder="1" applyAlignment="1">
      <alignment vertical="center"/>
    </xf>
    <xf numFmtId="6" fontId="11" fillId="37" borderId="0" xfId="0" applyNumberFormat="1" applyFont="1" applyFill="1" applyBorder="1" applyAlignment="1">
      <alignment vertical="center"/>
    </xf>
    <xf numFmtId="0" fontId="17" fillId="37" borderId="0" xfId="0" applyFont="1" applyFill="1" applyBorder="1" applyAlignment="1">
      <alignment horizontal="right" vertical="center"/>
    </xf>
    <xf numFmtId="6" fontId="17" fillId="2" borderId="25" xfId="0" applyNumberFormat="1" applyFont="1" applyFill="1" applyBorder="1" applyAlignment="1">
      <alignment vertical="center"/>
    </xf>
    <xf numFmtId="0" fontId="26" fillId="37" borderId="0" xfId="0" applyFont="1" applyFill="1" applyBorder="1" applyAlignment="1">
      <alignment horizontal="right" vertical="center"/>
    </xf>
    <xf numFmtId="6" fontId="26" fillId="2" borderId="25" xfId="0" applyNumberFormat="1" applyFont="1" applyFill="1" applyBorder="1" applyAlignment="1">
      <alignment vertical="center"/>
    </xf>
    <xf numFmtId="0" fontId="11" fillId="37" borderId="14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1" fillId="37" borderId="13" xfId="0" applyFont="1" applyFill="1" applyBorder="1" applyAlignment="1">
      <alignment horizontal="left" vertical="center"/>
    </xf>
    <xf numFmtId="0" fontId="11" fillId="37" borderId="14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8" fontId="11" fillId="2" borderId="36" xfId="0" applyNumberFormat="1" applyFont="1" applyFill="1" applyBorder="1" applyAlignment="1">
      <alignment horizontal="center" vertical="center"/>
    </xf>
    <xf numFmtId="0" fontId="11" fillId="37" borderId="29" xfId="0" applyFont="1" applyFill="1" applyBorder="1" applyAlignment="1">
      <alignment vertical="center"/>
    </xf>
    <xf numFmtId="0" fontId="11" fillId="2" borderId="36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vertical="center"/>
    </xf>
    <xf numFmtId="194" fontId="11" fillId="2" borderId="3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37" borderId="18" xfId="0" applyFont="1" applyFill="1" applyBorder="1" applyAlignment="1">
      <alignment horizontal="center" vertical="center"/>
    </xf>
    <xf numFmtId="1" fontId="11" fillId="40" borderId="36" xfId="0" applyNumberFormat="1" applyFont="1" applyFill="1" applyBorder="1" applyAlignment="1" applyProtection="1">
      <alignment horizontal="center" vertical="center"/>
      <protection locked="0"/>
    </xf>
    <xf numFmtId="190" fontId="11" fillId="40" borderId="36" xfId="0" applyNumberFormat="1" applyFont="1" applyFill="1" applyBorder="1" applyAlignment="1" applyProtection="1">
      <alignment horizontal="center" vertical="center"/>
      <protection locked="0"/>
    </xf>
    <xf numFmtId="0" fontId="29" fillId="37" borderId="0" xfId="0" applyFont="1" applyFill="1" applyBorder="1" applyAlignment="1">
      <alignment vertical="center"/>
    </xf>
    <xf numFmtId="0" fontId="29" fillId="37" borderId="0" xfId="0" applyFont="1" applyFill="1" applyBorder="1" applyAlignment="1">
      <alignment horizontal="right" vertical="center"/>
    </xf>
    <xf numFmtId="6" fontId="29" fillId="2" borderId="36" xfId="0" applyNumberFormat="1" applyFont="1" applyFill="1" applyBorder="1" applyAlignment="1">
      <alignment horizontal="center" vertical="center"/>
    </xf>
    <xf numFmtId="9" fontId="29" fillId="2" borderId="36" xfId="51" applyFont="1" applyFill="1" applyBorder="1" applyAlignment="1">
      <alignment horizontal="center" vertical="center"/>
    </xf>
    <xf numFmtId="8" fontId="11" fillId="0" borderId="0" xfId="0" applyNumberFormat="1" applyFont="1" applyAlignment="1">
      <alignment vertical="center"/>
    </xf>
    <xf numFmtId="8" fontId="11" fillId="0" borderId="0" xfId="0" applyNumberFormat="1" applyFont="1" applyAlignment="1">
      <alignment/>
    </xf>
    <xf numFmtId="0" fontId="29" fillId="37" borderId="24" xfId="0" applyFont="1" applyFill="1" applyBorder="1" applyAlignment="1">
      <alignment horizontal="right" vertical="center"/>
    </xf>
    <xf numFmtId="0" fontId="29" fillId="37" borderId="24" xfId="0" applyFont="1" applyFill="1" applyBorder="1" applyAlignment="1">
      <alignment vertical="center"/>
    </xf>
    <xf numFmtId="0" fontId="68" fillId="37" borderId="0" xfId="0" applyFont="1" applyFill="1" applyBorder="1" applyAlignment="1">
      <alignment vertical="center"/>
    </xf>
    <xf numFmtId="0" fontId="69" fillId="37" borderId="0" xfId="0" applyFont="1" applyFill="1" applyBorder="1" applyAlignment="1">
      <alignment horizontal="right" vertical="center"/>
    </xf>
    <xf numFmtId="6" fontId="69" fillId="2" borderId="25" xfId="0" applyNumberFormat="1" applyFont="1" applyFill="1" applyBorder="1" applyAlignment="1">
      <alignment horizontal="center" vertical="center"/>
    </xf>
    <xf numFmtId="0" fontId="30" fillId="37" borderId="0" xfId="0" applyFont="1" applyFill="1" applyBorder="1" applyAlignment="1">
      <alignment horizontal="right"/>
    </xf>
    <xf numFmtId="14" fontId="30" fillId="37" borderId="0" xfId="0" applyNumberFormat="1" applyFont="1" applyFill="1" applyBorder="1" applyAlignment="1">
      <alignment horizontal="center"/>
    </xf>
    <xf numFmtId="6" fontId="29" fillId="2" borderId="25" xfId="0" applyNumberFormat="1" applyFont="1" applyFill="1" applyBorder="1" applyAlignment="1">
      <alignment horizontal="center" vertical="center"/>
    </xf>
    <xf numFmtId="0" fontId="31" fillId="38" borderId="39" xfId="0" applyFont="1" applyFill="1" applyBorder="1" applyAlignment="1">
      <alignment horizontal="center" vertical="center" wrapText="1"/>
    </xf>
    <xf numFmtId="0" fontId="31" fillId="38" borderId="40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left" wrapText="1"/>
    </xf>
    <xf numFmtId="0" fontId="6" fillId="38" borderId="18" xfId="0" applyFont="1" applyFill="1" applyBorder="1" applyAlignment="1">
      <alignment horizontal="left" wrapText="1"/>
    </xf>
    <xf numFmtId="0" fontId="70" fillId="2" borderId="39" xfId="0" applyFont="1" applyFill="1" applyBorder="1" applyAlignment="1">
      <alignment horizontal="center"/>
    </xf>
    <xf numFmtId="0" fontId="70" fillId="2" borderId="40" xfId="0" applyFont="1" applyFill="1" applyBorder="1" applyAlignment="1">
      <alignment horizontal="center"/>
    </xf>
    <xf numFmtId="0" fontId="70" fillId="2" borderId="41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left" vertical="center" wrapText="1"/>
    </xf>
    <xf numFmtId="0" fontId="68" fillId="37" borderId="0" xfId="0" applyFont="1" applyFill="1" applyBorder="1" applyAlignment="1">
      <alignment horizontal="center" wrapText="1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24" fillId="37" borderId="0" xfId="0" applyFont="1" applyFill="1" applyBorder="1" applyAlignment="1">
      <alignment horizontal="left" vertical="center" wrapText="1"/>
    </xf>
    <xf numFmtId="0" fontId="24" fillId="40" borderId="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5"/>
  <sheetViews>
    <sheetView tabSelected="1" zoomScale="85" zoomScaleNormal="85" zoomScaleSheetLayoutView="79" zoomScalePageLayoutView="0" workbookViewId="0" topLeftCell="A1">
      <selection activeCell="M8" sqref="M8"/>
    </sheetView>
  </sheetViews>
  <sheetFormatPr defaultColWidth="11.421875" defaultRowHeight="12.75"/>
  <cols>
    <col min="1" max="2" width="2.00390625" style="1" customWidth="1"/>
    <col min="3" max="3" width="4.28125" style="1" customWidth="1"/>
    <col min="4" max="6" width="11.00390625" style="1" customWidth="1"/>
    <col min="7" max="7" width="18.8515625" style="1" customWidth="1"/>
    <col min="8" max="8" width="13.140625" style="1" customWidth="1"/>
    <col min="9" max="9" width="16.140625" style="1" bestFit="1" customWidth="1"/>
    <col min="10" max="10" width="3.421875" style="1" customWidth="1"/>
    <col min="11" max="16384" width="11.00390625" style="1" customWidth="1"/>
  </cols>
  <sheetData>
    <row r="2" spans="2:10" ht="18" customHeight="1" thickBot="1">
      <c r="B2" s="89"/>
      <c r="C2" s="90"/>
      <c r="D2" s="90"/>
      <c r="E2" s="90"/>
      <c r="F2" s="90"/>
      <c r="G2" s="90"/>
      <c r="H2" s="90"/>
      <c r="I2" s="90"/>
      <c r="J2" s="91"/>
    </row>
    <row r="3" spans="2:10" ht="51" customHeight="1" thickBot="1">
      <c r="B3" s="92"/>
      <c r="C3" s="191" t="s">
        <v>95</v>
      </c>
      <c r="D3" s="192"/>
      <c r="E3" s="192"/>
      <c r="F3" s="192"/>
      <c r="G3" s="192"/>
      <c r="H3" s="192"/>
      <c r="I3" s="88" t="s">
        <v>94</v>
      </c>
      <c r="J3" s="93"/>
    </row>
    <row r="4" spans="2:10" ht="25.5" customHeight="1">
      <c r="B4" s="92"/>
      <c r="C4" s="94"/>
      <c r="D4" s="94"/>
      <c r="E4" s="94"/>
      <c r="F4" s="94"/>
      <c r="G4" s="94"/>
      <c r="H4" s="95" t="s">
        <v>75</v>
      </c>
      <c r="I4" s="96">
        <v>43203</v>
      </c>
      <c r="J4" s="93"/>
    </row>
    <row r="5" spans="2:10" ht="21">
      <c r="B5" s="92"/>
      <c r="C5" s="97" t="s">
        <v>98</v>
      </c>
      <c r="D5" s="94"/>
      <c r="E5" s="94"/>
      <c r="F5" s="94"/>
      <c r="G5" s="94"/>
      <c r="H5" s="94"/>
      <c r="I5" s="94"/>
      <c r="J5" s="93"/>
    </row>
    <row r="6" spans="2:10" ht="21">
      <c r="B6" s="92"/>
      <c r="C6" s="97" t="s">
        <v>96</v>
      </c>
      <c r="D6" s="94"/>
      <c r="E6" s="94"/>
      <c r="F6" s="94"/>
      <c r="G6" s="94"/>
      <c r="H6" s="94"/>
      <c r="I6" s="94"/>
      <c r="J6" s="93"/>
    </row>
    <row r="7" spans="2:10" ht="21">
      <c r="B7" s="92"/>
      <c r="C7" s="97" t="s">
        <v>97</v>
      </c>
      <c r="D7" s="94"/>
      <c r="E7" s="94"/>
      <c r="F7" s="94"/>
      <c r="G7" s="94"/>
      <c r="H7" s="94"/>
      <c r="I7" s="94"/>
      <c r="J7" s="93"/>
    </row>
    <row r="8" spans="2:10" ht="21">
      <c r="B8" s="92"/>
      <c r="C8" s="94"/>
      <c r="D8" s="94"/>
      <c r="E8" s="94"/>
      <c r="F8" s="94"/>
      <c r="G8" s="94"/>
      <c r="H8" s="94"/>
      <c r="I8" s="94"/>
      <c r="J8" s="93"/>
    </row>
    <row r="9" spans="2:10" ht="21">
      <c r="B9" s="92"/>
      <c r="C9" s="98" t="s">
        <v>99</v>
      </c>
      <c r="D9" s="94"/>
      <c r="E9" s="94"/>
      <c r="F9" s="94"/>
      <c r="G9" s="94"/>
      <c r="H9" s="94"/>
      <c r="I9" s="94"/>
      <c r="J9" s="93"/>
    </row>
    <row r="10" spans="2:10" ht="40.5" customHeight="1">
      <c r="B10" s="92"/>
      <c r="C10" s="193" t="s">
        <v>100</v>
      </c>
      <c r="D10" s="193"/>
      <c r="E10" s="193"/>
      <c r="F10" s="193"/>
      <c r="G10" s="193"/>
      <c r="H10" s="193"/>
      <c r="I10" s="193"/>
      <c r="J10" s="93"/>
    </row>
    <row r="11" spans="2:10" ht="21">
      <c r="B11" s="92"/>
      <c r="C11" s="99" t="s">
        <v>101</v>
      </c>
      <c r="D11" s="99"/>
      <c r="E11" s="94"/>
      <c r="F11" s="94"/>
      <c r="G11" s="94"/>
      <c r="H11" s="94"/>
      <c r="I11" s="94"/>
      <c r="J11" s="93"/>
    </row>
    <row r="12" spans="2:10" ht="21">
      <c r="B12" s="92"/>
      <c r="C12" s="99" t="s">
        <v>110</v>
      </c>
      <c r="D12" s="99" t="s">
        <v>102</v>
      </c>
      <c r="E12" s="94"/>
      <c r="F12" s="94"/>
      <c r="G12" s="94"/>
      <c r="H12" s="94"/>
      <c r="I12" s="94"/>
      <c r="J12" s="93"/>
    </row>
    <row r="13" spans="2:10" ht="21">
      <c r="B13" s="92"/>
      <c r="C13" s="99" t="s">
        <v>110</v>
      </c>
      <c r="D13" s="99" t="s">
        <v>103</v>
      </c>
      <c r="E13" s="94"/>
      <c r="F13" s="94"/>
      <c r="G13" s="94"/>
      <c r="H13" s="94"/>
      <c r="I13" s="94"/>
      <c r="J13" s="93"/>
    </row>
    <row r="14" spans="2:10" ht="21">
      <c r="B14" s="92"/>
      <c r="C14" s="99" t="s">
        <v>110</v>
      </c>
      <c r="D14" s="99" t="s">
        <v>104</v>
      </c>
      <c r="E14" s="94"/>
      <c r="F14" s="94"/>
      <c r="G14" s="94"/>
      <c r="H14" s="94"/>
      <c r="I14" s="94"/>
      <c r="J14" s="93"/>
    </row>
    <row r="15" spans="2:10" ht="43.5" customHeight="1">
      <c r="B15" s="92"/>
      <c r="C15" s="193" t="s">
        <v>109</v>
      </c>
      <c r="D15" s="193"/>
      <c r="E15" s="193"/>
      <c r="F15" s="193"/>
      <c r="G15" s="193"/>
      <c r="H15" s="193"/>
      <c r="I15" s="193"/>
      <c r="J15" s="100"/>
    </row>
    <row r="16" spans="2:10" ht="9" customHeight="1">
      <c r="B16" s="92"/>
      <c r="C16" s="94"/>
      <c r="D16" s="94"/>
      <c r="E16" s="94"/>
      <c r="F16" s="94"/>
      <c r="G16" s="94"/>
      <c r="H16" s="94"/>
      <c r="I16" s="94"/>
      <c r="J16" s="93"/>
    </row>
    <row r="17" spans="2:10" ht="21">
      <c r="B17" s="92"/>
      <c r="C17" s="98" t="s">
        <v>105</v>
      </c>
      <c r="D17" s="94"/>
      <c r="E17" s="94"/>
      <c r="F17" s="94"/>
      <c r="G17" s="94"/>
      <c r="H17" s="94"/>
      <c r="I17" s="94"/>
      <c r="J17" s="93"/>
    </row>
    <row r="18" spans="2:10" ht="42" customHeight="1">
      <c r="B18" s="92"/>
      <c r="C18" s="193" t="s">
        <v>111</v>
      </c>
      <c r="D18" s="193"/>
      <c r="E18" s="193"/>
      <c r="F18" s="193"/>
      <c r="G18" s="193"/>
      <c r="H18" s="193"/>
      <c r="I18" s="193"/>
      <c r="J18" s="104"/>
    </row>
    <row r="19" spans="2:10" ht="57.75" customHeight="1">
      <c r="B19" s="92"/>
      <c r="C19" s="193" t="s">
        <v>112</v>
      </c>
      <c r="D19" s="193"/>
      <c r="E19" s="193"/>
      <c r="F19" s="193"/>
      <c r="G19" s="193"/>
      <c r="H19" s="193"/>
      <c r="I19" s="193"/>
      <c r="J19" s="100"/>
    </row>
    <row r="20" spans="2:10" ht="39.75" customHeight="1">
      <c r="B20" s="92"/>
      <c r="C20" s="193" t="s">
        <v>132</v>
      </c>
      <c r="D20" s="193"/>
      <c r="E20" s="193"/>
      <c r="F20" s="193"/>
      <c r="G20" s="193"/>
      <c r="H20" s="193"/>
      <c r="I20" s="193"/>
      <c r="J20" s="100"/>
    </row>
    <row r="21" spans="2:10" ht="60" customHeight="1">
      <c r="B21" s="92"/>
      <c r="C21" s="193" t="s">
        <v>106</v>
      </c>
      <c r="D21" s="193"/>
      <c r="E21" s="193"/>
      <c r="F21" s="193"/>
      <c r="G21" s="193"/>
      <c r="H21" s="193"/>
      <c r="I21" s="193"/>
      <c r="J21" s="194"/>
    </row>
    <row r="22" spans="2:10" ht="21">
      <c r="B22" s="92"/>
      <c r="C22" s="94"/>
      <c r="D22" s="94"/>
      <c r="E22" s="94"/>
      <c r="F22" s="94"/>
      <c r="G22" s="94"/>
      <c r="H22" s="94"/>
      <c r="I22" s="94"/>
      <c r="J22" s="93"/>
    </row>
    <row r="23" spans="2:10" ht="21.75" customHeight="1">
      <c r="B23" s="92"/>
      <c r="C23" s="98" t="s">
        <v>108</v>
      </c>
      <c r="D23" s="94"/>
      <c r="E23" s="94"/>
      <c r="F23" s="94"/>
      <c r="G23" s="94"/>
      <c r="H23" s="94"/>
      <c r="I23" s="94"/>
      <c r="J23" s="93"/>
    </row>
    <row r="24" spans="2:10" ht="54" customHeight="1">
      <c r="B24" s="92"/>
      <c r="C24" s="193" t="s">
        <v>107</v>
      </c>
      <c r="D24" s="193"/>
      <c r="E24" s="193"/>
      <c r="F24" s="193"/>
      <c r="G24" s="193"/>
      <c r="H24" s="193"/>
      <c r="I24" s="193"/>
      <c r="J24" s="194"/>
    </row>
    <row r="25" spans="2:10" ht="21">
      <c r="B25" s="101"/>
      <c r="C25" s="102"/>
      <c r="D25" s="102"/>
      <c r="E25" s="102"/>
      <c r="F25" s="102"/>
      <c r="G25" s="102"/>
      <c r="H25" s="102"/>
      <c r="I25" s="102"/>
      <c r="J25" s="103"/>
    </row>
  </sheetData>
  <sheetProtection/>
  <mergeCells count="8">
    <mergeCell ref="C3:H3"/>
    <mergeCell ref="C10:I10"/>
    <mergeCell ref="C15:I15"/>
    <mergeCell ref="C21:J21"/>
    <mergeCell ref="C24:J24"/>
    <mergeCell ref="C20:I20"/>
    <mergeCell ref="C18:I18"/>
    <mergeCell ref="C19:I19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="65" zoomScaleNormal="65" zoomScalePageLayoutView="0" workbookViewId="0" topLeftCell="B1">
      <selection activeCell="J28" sqref="J28"/>
    </sheetView>
  </sheetViews>
  <sheetFormatPr defaultColWidth="11.421875" defaultRowHeight="12.75"/>
  <cols>
    <col min="1" max="1" width="0.85546875" style="0" hidden="1" customWidth="1"/>
    <col min="2" max="2" width="1.1484375" style="0" customWidth="1"/>
    <col min="3" max="3" width="20.28125" style="0" customWidth="1"/>
    <col min="4" max="4" width="13.421875" style="0" customWidth="1"/>
    <col min="5" max="6" width="13.57421875" style="0" customWidth="1"/>
    <col min="7" max="7" width="14.421875" style="0" customWidth="1"/>
    <col min="8" max="8" width="17.57421875" style="0" customWidth="1"/>
    <col min="9" max="9" width="13.421875" style="0" customWidth="1"/>
    <col min="10" max="10" width="16.57421875" style="0" customWidth="1"/>
    <col min="11" max="11" width="16.00390625" style="0" customWidth="1"/>
    <col min="12" max="12" width="2.57421875" style="0" customWidth="1"/>
  </cols>
  <sheetData>
    <row r="1" spans="3:11" ht="2.25" customHeight="1">
      <c r="C1" s="2"/>
      <c r="D1" s="2"/>
      <c r="E1" s="2"/>
      <c r="F1" s="2"/>
      <c r="G1" s="2"/>
      <c r="H1" s="2"/>
      <c r="I1" s="2"/>
      <c r="J1" s="2"/>
      <c r="K1" s="2"/>
    </row>
    <row r="2" spans="3:11" ht="29.25" customHeight="1" thickBot="1">
      <c r="C2" s="50" t="s">
        <v>56</v>
      </c>
      <c r="D2" s="5"/>
      <c r="E2" s="5"/>
      <c r="F2" s="5"/>
      <c r="G2" s="5"/>
      <c r="H2" s="5"/>
      <c r="I2" s="5"/>
      <c r="J2" s="86" t="s">
        <v>75</v>
      </c>
      <c r="K2" s="87">
        <v>43202</v>
      </c>
    </row>
    <row r="3" spans="3:11" ht="31.5" customHeight="1" thickBot="1">
      <c r="C3" s="105" t="s">
        <v>18</v>
      </c>
      <c r="D3" s="106"/>
      <c r="E3" s="106"/>
      <c r="F3" s="106"/>
      <c r="G3" s="106"/>
      <c r="H3" s="106"/>
      <c r="I3" s="106"/>
      <c r="J3" s="106"/>
      <c r="K3" s="107"/>
    </row>
    <row r="4" spans="3:11" s="3" customFormat="1" ht="29.25" customHeight="1">
      <c r="C4" s="108"/>
      <c r="D4" s="23" t="s">
        <v>0</v>
      </c>
      <c r="E4" s="24"/>
      <c r="F4" s="24"/>
      <c r="G4" s="25"/>
      <c r="H4" s="6" t="s">
        <v>81</v>
      </c>
      <c r="I4" s="7"/>
      <c r="J4" s="7"/>
      <c r="K4" s="8"/>
    </row>
    <row r="5" spans="3:11" ht="21" customHeight="1">
      <c r="C5" s="109"/>
      <c r="D5" s="26" t="s">
        <v>19</v>
      </c>
      <c r="E5" s="27"/>
      <c r="F5" s="27"/>
      <c r="G5" s="28"/>
      <c r="H5" s="9" t="s">
        <v>24</v>
      </c>
      <c r="I5" s="10"/>
      <c r="J5" s="11"/>
      <c r="K5" s="12"/>
    </row>
    <row r="6" spans="3:11" ht="27.75" customHeight="1" thickBot="1">
      <c r="C6" s="110"/>
      <c r="D6" s="29" t="s">
        <v>1</v>
      </c>
      <c r="E6" s="30" t="s">
        <v>14</v>
      </c>
      <c r="F6" s="30" t="s">
        <v>15</v>
      </c>
      <c r="G6" s="31" t="s">
        <v>16</v>
      </c>
      <c r="H6" s="13" t="s">
        <v>1</v>
      </c>
      <c r="I6" s="14" t="s">
        <v>14</v>
      </c>
      <c r="J6" s="14" t="s">
        <v>15</v>
      </c>
      <c r="K6" s="15" t="s">
        <v>16</v>
      </c>
    </row>
    <row r="7" spans="3:11" ht="22.5" customHeight="1">
      <c r="C7" s="111" t="s">
        <v>2</v>
      </c>
      <c r="D7" s="43">
        <v>1</v>
      </c>
      <c r="E7" s="43">
        <v>14</v>
      </c>
      <c r="F7" s="32">
        <f aca="true" t="shared" si="0" ref="F7:F12">G7/12</f>
        <v>4.258333333333334</v>
      </c>
      <c r="G7" s="33">
        <f aca="true" t="shared" si="1" ref="G7:G12">D7*E7*3.65</f>
        <v>51.1</v>
      </c>
      <c r="H7" s="43">
        <v>1</v>
      </c>
      <c r="I7" s="45">
        <v>16</v>
      </c>
      <c r="J7" s="16">
        <f aca="true" t="shared" si="2" ref="J7:J12">K7/12</f>
        <v>4.866666666666666</v>
      </c>
      <c r="K7" s="17">
        <f aca="true" t="shared" si="3" ref="K7:K12">H7*I7*3.65</f>
        <v>58.4</v>
      </c>
    </row>
    <row r="8" spans="3:11" ht="22.5" customHeight="1">
      <c r="C8" s="112" t="s">
        <v>3</v>
      </c>
      <c r="D8" s="43"/>
      <c r="E8" s="43"/>
      <c r="F8" s="32">
        <f t="shared" si="0"/>
        <v>0</v>
      </c>
      <c r="G8" s="33">
        <f t="shared" si="1"/>
        <v>0</v>
      </c>
      <c r="H8" s="43">
        <v>0.5</v>
      </c>
      <c r="I8" s="45">
        <v>25</v>
      </c>
      <c r="J8" s="16">
        <f t="shared" si="2"/>
        <v>3.8020833333333335</v>
      </c>
      <c r="K8" s="17">
        <f t="shared" si="3"/>
        <v>45.625</v>
      </c>
    </row>
    <row r="9" spans="3:11" ht="22.5" customHeight="1">
      <c r="C9" s="111" t="s">
        <v>4</v>
      </c>
      <c r="D9" s="43">
        <v>4</v>
      </c>
      <c r="E9" s="43">
        <v>10</v>
      </c>
      <c r="F9" s="32">
        <f t="shared" si="0"/>
        <v>12.166666666666666</v>
      </c>
      <c r="G9" s="33">
        <f t="shared" si="1"/>
        <v>146</v>
      </c>
      <c r="H9" s="43">
        <v>10</v>
      </c>
      <c r="I9" s="45">
        <v>12</v>
      </c>
      <c r="J9" s="16">
        <f t="shared" si="2"/>
        <v>36.5</v>
      </c>
      <c r="K9" s="17">
        <f t="shared" si="3"/>
        <v>438</v>
      </c>
    </row>
    <row r="10" spans="3:11" ht="22.5" customHeight="1">
      <c r="C10" s="111" t="s">
        <v>5</v>
      </c>
      <c r="D10" s="43">
        <v>6</v>
      </c>
      <c r="E10" s="43">
        <v>8</v>
      </c>
      <c r="F10" s="32">
        <f t="shared" si="0"/>
        <v>14.6</v>
      </c>
      <c r="G10" s="33">
        <f t="shared" si="1"/>
        <v>175.2</v>
      </c>
      <c r="H10" s="43"/>
      <c r="I10" s="45">
        <v>6</v>
      </c>
      <c r="J10" s="16">
        <f t="shared" si="2"/>
        <v>0</v>
      </c>
      <c r="K10" s="17">
        <f t="shared" si="3"/>
        <v>0</v>
      </c>
    </row>
    <row r="11" spans="3:12" ht="22.5" customHeight="1">
      <c r="C11" s="111" t="s">
        <v>6</v>
      </c>
      <c r="D11" s="43">
        <v>8</v>
      </c>
      <c r="E11" s="43">
        <v>6</v>
      </c>
      <c r="F11" s="32">
        <f t="shared" si="0"/>
        <v>14.6</v>
      </c>
      <c r="G11" s="33">
        <f t="shared" si="1"/>
        <v>175.2</v>
      </c>
      <c r="H11" s="43">
        <v>10</v>
      </c>
      <c r="I11" s="45">
        <v>8</v>
      </c>
      <c r="J11" s="16">
        <f t="shared" si="2"/>
        <v>24.333333333333332</v>
      </c>
      <c r="K11" s="17">
        <f t="shared" si="3"/>
        <v>292</v>
      </c>
      <c r="L11" s="1"/>
    </row>
    <row r="12" spans="3:11" ht="22.5" customHeight="1">
      <c r="C12" s="110" t="s">
        <v>17</v>
      </c>
      <c r="D12" s="44">
        <v>0.05</v>
      </c>
      <c r="E12" s="44">
        <v>100</v>
      </c>
      <c r="F12" s="34">
        <f t="shared" si="0"/>
        <v>1.5208333333333333</v>
      </c>
      <c r="G12" s="35">
        <f t="shared" si="1"/>
        <v>18.25</v>
      </c>
      <c r="H12" s="44">
        <v>0.1</v>
      </c>
      <c r="I12" s="46">
        <v>120</v>
      </c>
      <c r="J12" s="18">
        <f t="shared" si="2"/>
        <v>3.65</v>
      </c>
      <c r="K12" s="19">
        <f t="shared" si="3"/>
        <v>43.8</v>
      </c>
    </row>
    <row r="13" spans="1:11" ht="27.75" customHeight="1">
      <c r="A13" s="2"/>
      <c r="B13" s="2"/>
      <c r="C13" s="113" t="s">
        <v>7</v>
      </c>
      <c r="D13" s="122"/>
      <c r="E13" s="123"/>
      <c r="F13" s="41">
        <f>SUM(F7:F12)</f>
        <v>47.145833333333336</v>
      </c>
      <c r="G13" s="36">
        <f>F13*12</f>
        <v>565.75</v>
      </c>
      <c r="H13" s="39"/>
      <c r="I13" s="39"/>
      <c r="J13" s="42">
        <f>SUM(J7:J12)</f>
        <v>73.15208333333334</v>
      </c>
      <c r="K13" s="20">
        <f>J13*12</f>
        <v>877.825</v>
      </c>
    </row>
    <row r="14" spans="1:11" ht="27.75" customHeight="1">
      <c r="A14" s="2"/>
      <c r="B14" s="2"/>
      <c r="C14" s="114" t="s">
        <v>8</v>
      </c>
      <c r="D14" s="117"/>
      <c r="E14" s="82"/>
      <c r="F14" s="83"/>
      <c r="G14" s="47">
        <v>50</v>
      </c>
      <c r="H14" s="82"/>
      <c r="I14" s="82"/>
      <c r="J14" s="83"/>
      <c r="K14" s="47">
        <v>60</v>
      </c>
    </row>
    <row r="15" spans="3:11" ht="22.5" customHeight="1">
      <c r="C15" s="115" t="s">
        <v>25</v>
      </c>
      <c r="D15" s="118"/>
      <c r="E15" s="82"/>
      <c r="F15" s="83"/>
      <c r="G15" s="48">
        <v>30</v>
      </c>
      <c r="H15" s="82"/>
      <c r="I15" s="82"/>
      <c r="J15" s="83"/>
      <c r="K15" s="48">
        <v>40</v>
      </c>
    </row>
    <row r="16" spans="3:11" ht="22.5" customHeight="1">
      <c r="C16" s="115" t="s">
        <v>26</v>
      </c>
      <c r="D16" s="118"/>
      <c r="E16" s="82"/>
      <c r="F16" s="83"/>
      <c r="G16" s="48">
        <v>10</v>
      </c>
      <c r="H16" s="82"/>
      <c r="I16" s="82"/>
      <c r="J16" s="83"/>
      <c r="K16" s="48">
        <v>25</v>
      </c>
    </row>
    <row r="17" spans="3:11" ht="22.5" customHeight="1">
      <c r="C17" s="115" t="s">
        <v>9</v>
      </c>
      <c r="D17" s="118"/>
      <c r="E17" s="82"/>
      <c r="F17" s="83"/>
      <c r="G17" s="48">
        <v>40</v>
      </c>
      <c r="H17" s="82"/>
      <c r="I17" s="82"/>
      <c r="J17" s="83"/>
      <c r="K17" s="48">
        <v>50</v>
      </c>
    </row>
    <row r="18" spans="3:11" ht="22.5" customHeight="1">
      <c r="C18" s="115" t="s">
        <v>28</v>
      </c>
      <c r="D18" s="118"/>
      <c r="E18" s="82"/>
      <c r="F18" s="83"/>
      <c r="G18" s="48">
        <v>30</v>
      </c>
      <c r="H18" s="82"/>
      <c r="I18" s="82"/>
      <c r="J18" s="83"/>
      <c r="K18" s="48">
        <v>60</v>
      </c>
    </row>
    <row r="19" spans="3:11" ht="22.5" customHeight="1">
      <c r="C19" s="115" t="s">
        <v>10</v>
      </c>
      <c r="D19" s="118"/>
      <c r="E19" s="82"/>
      <c r="F19" s="83"/>
      <c r="G19" s="48">
        <v>30</v>
      </c>
      <c r="H19" s="82"/>
      <c r="I19" s="82"/>
      <c r="J19" s="83"/>
      <c r="K19" s="48">
        <v>30</v>
      </c>
    </row>
    <row r="20" spans="3:11" ht="22.5" customHeight="1">
      <c r="C20" s="116" t="s">
        <v>11</v>
      </c>
      <c r="D20" s="119"/>
      <c r="E20" s="84"/>
      <c r="F20" s="85"/>
      <c r="G20" s="49">
        <v>15</v>
      </c>
      <c r="H20" s="84"/>
      <c r="I20" s="84"/>
      <c r="J20" s="85"/>
      <c r="K20" s="49">
        <v>30</v>
      </c>
    </row>
    <row r="21" spans="3:11" ht="30" customHeight="1" thickBot="1">
      <c r="C21" s="120" t="s">
        <v>12</v>
      </c>
      <c r="D21" s="121"/>
      <c r="E21" s="121"/>
      <c r="F21" s="37">
        <f>G21/12</f>
        <v>64.22916666666667</v>
      </c>
      <c r="G21" s="38">
        <f>SUM(G13:G20)</f>
        <v>770.75</v>
      </c>
      <c r="H21" s="40"/>
      <c r="I21" s="40"/>
      <c r="J21" s="21">
        <f>K21/12</f>
        <v>97.73541666666667</v>
      </c>
      <c r="K21" s="22">
        <f>SUM(K13:K20)</f>
        <v>1172.825</v>
      </c>
    </row>
    <row r="22" spans="3:11" ht="18" customHeight="1">
      <c r="C22" s="51" t="s">
        <v>13</v>
      </c>
      <c r="D22" s="2"/>
      <c r="E22" s="2"/>
      <c r="F22" s="2"/>
      <c r="G22" s="2"/>
      <c r="H22" s="2"/>
      <c r="I22" s="2"/>
      <c r="J22" s="2"/>
      <c r="K22" s="2"/>
    </row>
  </sheetData>
  <sheetProtection sheet="1" objects="1" scenarios="1"/>
  <printOptions horizontalCentered="1" verticalCentered="1"/>
  <pageMargins left="0.33" right="0.46" top="0.5905511811023623" bottom="0.5" header="0.4330708661417323" footer="0.24"/>
  <pageSetup blackAndWhite="1" fitToHeight="1" fitToWidth="1" horizontalDpi="300" verticalDpi="300" orientation="landscape" paperSize="9" r:id="rId1"/>
  <headerFooter alignWithMargins="0">
    <oddFooter>&amp;LLEL, Abt. 2,  V. Segger&amp;C&amp;F&amp;A&amp;R&amp;D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5"/>
  <sheetViews>
    <sheetView showGridLines="0" showZeros="0" zoomScale="85" zoomScaleNormal="85" zoomScalePageLayoutView="0" workbookViewId="0" topLeftCell="A1">
      <selection activeCell="O8" sqref="O8"/>
    </sheetView>
  </sheetViews>
  <sheetFormatPr defaultColWidth="11.421875" defaultRowHeight="12.75"/>
  <cols>
    <col min="1" max="2" width="2.140625" style="4" customWidth="1"/>
    <col min="3" max="3" width="9.57421875" style="4" customWidth="1"/>
    <col min="4" max="4" width="25.7109375" style="4" customWidth="1"/>
    <col min="5" max="5" width="11.8515625" style="4" customWidth="1"/>
    <col min="6" max="6" width="13.00390625" style="4" customWidth="1"/>
    <col min="7" max="7" width="18.8515625" style="4" customWidth="1"/>
    <col min="8" max="8" width="15.28125" style="4" customWidth="1"/>
    <col min="9" max="9" width="9.28125" style="4" customWidth="1"/>
    <col min="10" max="10" width="13.57421875" style="4" customWidth="1"/>
    <col min="11" max="11" width="2.00390625" style="4" customWidth="1"/>
    <col min="12" max="12" width="2.421875" style="4" customWidth="1"/>
    <col min="13" max="13" width="16.140625" style="4" customWidth="1"/>
    <col min="14" max="16384" width="11.421875" style="4" customWidth="1"/>
  </cols>
  <sheetData>
    <row r="1" ht="15"/>
    <row r="2" spans="2:11" ht="29.25" customHeight="1" thickBot="1">
      <c r="B2" s="56"/>
      <c r="C2" s="57"/>
      <c r="D2" s="57"/>
      <c r="E2" s="57"/>
      <c r="F2" s="57"/>
      <c r="G2" s="57"/>
      <c r="H2" s="57"/>
      <c r="I2" s="57"/>
      <c r="J2" s="57"/>
      <c r="K2" s="58"/>
    </row>
    <row r="3" spans="2:11" ht="24.75" customHeight="1" thickBot="1">
      <c r="B3" s="59"/>
      <c r="C3" s="60" t="s">
        <v>49</v>
      </c>
      <c r="D3" s="61"/>
      <c r="E3" s="61"/>
      <c r="F3" s="195" t="s">
        <v>76</v>
      </c>
      <c r="G3" s="196"/>
      <c r="H3" s="196"/>
      <c r="I3" s="196"/>
      <c r="J3" s="197"/>
      <c r="K3" s="62"/>
    </row>
    <row r="4" spans="2:11" ht="15" customHeight="1">
      <c r="B4" s="59"/>
      <c r="C4" s="63" t="s">
        <v>56</v>
      </c>
      <c r="D4" s="61"/>
      <c r="E4" s="61"/>
      <c r="F4" s="61"/>
      <c r="G4" s="61"/>
      <c r="H4" s="61"/>
      <c r="I4" s="64" t="s">
        <v>75</v>
      </c>
      <c r="J4" s="65">
        <v>43203</v>
      </c>
      <c r="K4" s="62"/>
    </row>
    <row r="5" spans="2:11" ht="15" customHeight="1">
      <c r="B5" s="59"/>
      <c r="C5" s="63"/>
      <c r="D5" s="61"/>
      <c r="E5" s="61"/>
      <c r="F5" s="61"/>
      <c r="G5" s="61"/>
      <c r="H5" s="61"/>
      <c r="I5" s="61"/>
      <c r="J5" s="61"/>
      <c r="K5" s="62"/>
    </row>
    <row r="6" spans="2:11" s="131" customFormat="1" ht="21" customHeight="1">
      <c r="B6" s="169"/>
      <c r="C6" s="125" t="s">
        <v>66</v>
      </c>
      <c r="D6" s="127"/>
      <c r="E6" s="170" t="s">
        <v>38</v>
      </c>
      <c r="F6" s="127" t="s">
        <v>119</v>
      </c>
      <c r="G6" s="127"/>
      <c r="H6" s="140" t="s">
        <v>65</v>
      </c>
      <c r="I6" s="127"/>
      <c r="J6" s="129">
        <v>0.19</v>
      </c>
      <c r="K6" s="171"/>
    </row>
    <row r="7" spans="2:12" s="131" customFormat="1" ht="43.5" customHeight="1">
      <c r="B7" s="169"/>
      <c r="C7" s="145" t="s">
        <v>120</v>
      </c>
      <c r="D7" s="127"/>
      <c r="E7" s="127"/>
      <c r="F7" s="127"/>
      <c r="G7" s="147"/>
      <c r="H7" s="127"/>
      <c r="I7" s="127"/>
      <c r="J7" s="128"/>
      <c r="K7" s="171"/>
      <c r="L7" s="173"/>
    </row>
    <row r="8" spans="2:12" s="131" customFormat="1" ht="24" customHeight="1">
      <c r="B8" s="169"/>
      <c r="C8" s="127"/>
      <c r="D8" s="128" t="s">
        <v>67</v>
      </c>
      <c r="E8" s="129">
        <v>0.9</v>
      </c>
      <c r="F8" s="127"/>
      <c r="G8" s="127"/>
      <c r="H8" s="127" t="s">
        <v>39</v>
      </c>
      <c r="I8" s="128"/>
      <c r="J8" s="172">
        <f>1+J6</f>
        <v>1.19</v>
      </c>
      <c r="K8" s="171"/>
      <c r="L8" s="173"/>
    </row>
    <row r="9" spans="2:11" s="131" customFormat="1" ht="15" customHeight="1">
      <c r="B9" s="169"/>
      <c r="C9" s="127"/>
      <c r="D9" s="127"/>
      <c r="E9" s="127"/>
      <c r="F9" s="127"/>
      <c r="G9" s="127"/>
      <c r="H9" s="127"/>
      <c r="I9" s="127"/>
      <c r="J9" s="127"/>
      <c r="K9" s="174"/>
    </row>
    <row r="10" spans="2:11" s="131" customFormat="1" ht="20.25" customHeight="1">
      <c r="B10" s="169"/>
      <c r="C10" s="125" t="s">
        <v>64</v>
      </c>
      <c r="D10" s="127"/>
      <c r="E10" s="139">
        <v>15000</v>
      </c>
      <c r="F10" s="140" t="s">
        <v>23</v>
      </c>
      <c r="G10" s="126">
        <f>E10*J8</f>
        <v>17850</v>
      </c>
      <c r="H10" s="127" t="s">
        <v>22</v>
      </c>
      <c r="I10" s="127"/>
      <c r="J10" s="127"/>
      <c r="K10" s="171"/>
    </row>
    <row r="11" spans="2:11" s="131" customFormat="1" ht="20.25" customHeight="1">
      <c r="B11" s="169"/>
      <c r="C11" s="127"/>
      <c r="D11" s="127"/>
      <c r="E11" s="127"/>
      <c r="F11" s="127"/>
      <c r="G11" s="127"/>
      <c r="H11" s="127"/>
      <c r="I11" s="127"/>
      <c r="J11" s="127"/>
      <c r="K11" s="171"/>
    </row>
    <row r="12" spans="2:11" s="131" customFormat="1" ht="33" customHeight="1">
      <c r="B12" s="169"/>
      <c r="C12" s="164" t="s">
        <v>51</v>
      </c>
      <c r="D12" s="127"/>
      <c r="E12" s="127"/>
      <c r="F12" s="127"/>
      <c r="G12" s="127"/>
      <c r="H12" s="127"/>
      <c r="I12" s="127"/>
      <c r="J12" s="127"/>
      <c r="K12" s="171"/>
    </row>
    <row r="13" spans="2:11" s="131" customFormat="1" ht="8.25" customHeight="1">
      <c r="B13" s="169"/>
      <c r="C13" s="127"/>
      <c r="D13" s="127"/>
      <c r="E13" s="127"/>
      <c r="F13" s="127"/>
      <c r="G13" s="127"/>
      <c r="H13" s="127"/>
      <c r="I13" s="127"/>
      <c r="J13" s="127"/>
      <c r="K13" s="171"/>
    </row>
    <row r="14" spans="2:11" s="131" customFormat="1" ht="15" customHeight="1">
      <c r="B14" s="169"/>
      <c r="C14" s="125" t="s">
        <v>33</v>
      </c>
      <c r="D14" s="127"/>
      <c r="E14" s="127"/>
      <c r="F14" s="127"/>
      <c r="G14" s="127"/>
      <c r="H14" s="127"/>
      <c r="I14" s="127"/>
      <c r="J14" s="127"/>
      <c r="K14" s="171"/>
    </row>
    <row r="15" spans="2:11" s="131" customFormat="1" ht="12.75" customHeight="1">
      <c r="B15" s="169"/>
      <c r="C15" s="127"/>
      <c r="D15" s="127"/>
      <c r="E15" s="127"/>
      <c r="F15" s="127"/>
      <c r="G15" s="127"/>
      <c r="H15" s="127"/>
      <c r="I15" s="127"/>
      <c r="J15" s="127"/>
      <c r="K15" s="171"/>
    </row>
    <row r="16" spans="2:11" s="131" customFormat="1" ht="20.25" customHeight="1">
      <c r="B16" s="169"/>
      <c r="C16" s="127"/>
      <c r="D16" s="127" t="s">
        <v>31</v>
      </c>
      <c r="E16" s="133">
        <v>0.03</v>
      </c>
      <c r="F16" s="127" t="s">
        <v>113</v>
      </c>
      <c r="G16" s="127"/>
      <c r="H16" s="127"/>
      <c r="I16" s="127"/>
      <c r="J16" s="127"/>
      <c r="K16" s="171"/>
    </row>
    <row r="17" spans="2:11" s="131" customFormat="1" ht="20.25" customHeight="1">
      <c r="B17" s="169"/>
      <c r="C17" s="127"/>
      <c r="D17" s="127" t="s">
        <v>36</v>
      </c>
      <c r="E17" s="133">
        <v>0.02</v>
      </c>
      <c r="F17" s="145" t="s">
        <v>57</v>
      </c>
      <c r="G17" s="127"/>
      <c r="H17" s="127"/>
      <c r="I17" s="127"/>
      <c r="J17" s="134" t="s">
        <v>42</v>
      </c>
      <c r="K17" s="171"/>
    </row>
    <row r="18" spans="2:11" s="131" customFormat="1" ht="20.25" customHeight="1" thickBot="1">
      <c r="B18" s="169"/>
      <c r="C18" s="127"/>
      <c r="D18" s="135" t="s">
        <v>32</v>
      </c>
      <c r="E18" s="136">
        <v>0.01</v>
      </c>
      <c r="F18" s="127" t="s">
        <v>125</v>
      </c>
      <c r="G18" s="127"/>
      <c r="H18" s="127"/>
      <c r="I18" s="127"/>
      <c r="J18" s="125"/>
      <c r="K18" s="171"/>
    </row>
    <row r="19" spans="2:11" s="131" customFormat="1" ht="20.25" customHeight="1" thickBot="1">
      <c r="B19" s="169"/>
      <c r="C19" s="127"/>
      <c r="D19" s="125" t="s">
        <v>40</v>
      </c>
      <c r="E19" s="137">
        <f>SUM(E16:E18)</f>
        <v>0.060000000000000005</v>
      </c>
      <c r="F19" s="127"/>
      <c r="G19" s="127"/>
      <c r="H19" s="127"/>
      <c r="I19" s="127"/>
      <c r="J19" s="138">
        <f>IF(E6&lt;&gt;0,E10*E19,G10*E19)</f>
        <v>900.0000000000001</v>
      </c>
      <c r="K19" s="171"/>
    </row>
    <row r="20" spans="2:11" s="131" customFormat="1" ht="15" customHeight="1">
      <c r="B20" s="169"/>
      <c r="C20" s="127"/>
      <c r="D20" s="127"/>
      <c r="E20" s="127"/>
      <c r="F20" s="127"/>
      <c r="G20" s="127"/>
      <c r="H20" s="127"/>
      <c r="I20" s="127"/>
      <c r="J20" s="144"/>
      <c r="K20" s="171"/>
    </row>
    <row r="21" spans="2:11" s="131" customFormat="1" ht="25.5" customHeight="1">
      <c r="B21" s="169"/>
      <c r="C21" s="125" t="s">
        <v>70</v>
      </c>
      <c r="D21" s="127"/>
      <c r="E21" s="147"/>
      <c r="F21" s="147"/>
      <c r="G21" s="127"/>
      <c r="H21" s="127"/>
      <c r="I21" s="147"/>
      <c r="J21" s="144"/>
      <c r="K21" s="171"/>
    </row>
    <row r="22" spans="2:11" s="131" customFormat="1" ht="11.25" customHeight="1">
      <c r="B22" s="169"/>
      <c r="C22" s="125"/>
      <c r="D22" s="127"/>
      <c r="E22" s="147"/>
      <c r="F22" s="147"/>
      <c r="G22" s="147"/>
      <c r="H22" s="147"/>
      <c r="I22" s="147"/>
      <c r="J22" s="144"/>
      <c r="K22" s="171"/>
    </row>
    <row r="23" spans="2:11" s="131" customFormat="1" ht="20.25" customHeight="1">
      <c r="B23" s="169"/>
      <c r="C23" s="127"/>
      <c r="D23" s="128" t="s">
        <v>114</v>
      </c>
      <c r="E23" s="175">
        <v>100</v>
      </c>
      <c r="F23" s="140" t="s">
        <v>55</v>
      </c>
      <c r="G23" s="128" t="s">
        <v>69</v>
      </c>
      <c r="H23" s="170">
        <f>E23*E8</f>
        <v>90</v>
      </c>
      <c r="I23" s="140" t="s">
        <v>55</v>
      </c>
      <c r="J23" s="127"/>
      <c r="K23" s="171"/>
    </row>
    <row r="24" spans="2:11" s="131" customFormat="1" ht="20.25" customHeight="1" thickBot="1">
      <c r="B24" s="169"/>
      <c r="C24" s="127"/>
      <c r="D24" s="127"/>
      <c r="E24" s="127"/>
      <c r="F24" s="127"/>
      <c r="G24" s="127"/>
      <c r="H24" s="127"/>
      <c r="I24" s="127"/>
      <c r="J24" s="125"/>
      <c r="K24" s="171"/>
    </row>
    <row r="25" spans="2:11" s="131" customFormat="1" ht="20.25" customHeight="1" thickBot="1">
      <c r="B25" s="169"/>
      <c r="C25" s="127"/>
      <c r="D25" s="128" t="s">
        <v>115</v>
      </c>
      <c r="E25" s="176">
        <v>15</v>
      </c>
      <c r="F25" s="127"/>
      <c r="G25" s="127"/>
      <c r="H25" s="127"/>
      <c r="I25" s="128" t="s">
        <v>68</v>
      </c>
      <c r="J25" s="138">
        <f>H23*E25</f>
        <v>1350</v>
      </c>
      <c r="K25" s="171"/>
    </row>
    <row r="26" spans="2:11" s="131" customFormat="1" ht="20.25" customHeight="1" thickBot="1">
      <c r="B26" s="169"/>
      <c r="C26" s="127"/>
      <c r="D26" s="127"/>
      <c r="E26" s="127"/>
      <c r="F26" s="127"/>
      <c r="G26" s="127"/>
      <c r="H26" s="127"/>
      <c r="I26" s="127"/>
      <c r="J26" s="125"/>
      <c r="K26" s="171"/>
    </row>
    <row r="27" spans="2:11" s="131" customFormat="1" ht="20.25" customHeight="1" thickBot="1">
      <c r="B27" s="169"/>
      <c r="C27" s="127"/>
      <c r="D27" s="127"/>
      <c r="E27" s="127"/>
      <c r="F27" s="127"/>
      <c r="G27" s="127"/>
      <c r="H27" s="159" t="s">
        <v>54</v>
      </c>
      <c r="I27" s="159"/>
      <c r="J27" s="160">
        <f>SUM(J19:J25)</f>
        <v>2250</v>
      </c>
      <c r="K27" s="171"/>
    </row>
    <row r="28" spans="2:11" s="131" customFormat="1" ht="20.25" customHeight="1">
      <c r="B28" s="169"/>
      <c r="C28" s="127"/>
      <c r="D28" s="127"/>
      <c r="E28" s="127"/>
      <c r="F28" s="127"/>
      <c r="G28" s="127"/>
      <c r="H28" s="127"/>
      <c r="I28" s="127"/>
      <c r="J28" s="127"/>
      <c r="K28" s="171"/>
    </row>
    <row r="29" spans="2:11" ht="20.25" customHeight="1">
      <c r="B29" s="59"/>
      <c r="C29" s="60" t="s">
        <v>50</v>
      </c>
      <c r="D29" s="61"/>
      <c r="E29" s="61"/>
      <c r="F29" s="61"/>
      <c r="G29" s="61"/>
      <c r="H29" s="61"/>
      <c r="I29" s="61"/>
      <c r="J29" s="61"/>
      <c r="K29" s="62"/>
    </row>
    <row r="30" spans="2:11" ht="20.25" customHeight="1">
      <c r="B30" s="59"/>
      <c r="C30" s="61"/>
      <c r="D30" s="61"/>
      <c r="E30" s="61"/>
      <c r="F30" s="61"/>
      <c r="G30" s="61"/>
      <c r="H30" s="61"/>
      <c r="I30" s="61"/>
      <c r="J30" s="61"/>
      <c r="K30" s="62"/>
    </row>
    <row r="31" spans="2:11" s="131" customFormat="1" ht="20.25" customHeight="1">
      <c r="B31" s="169"/>
      <c r="C31" s="127" t="s">
        <v>116</v>
      </c>
      <c r="D31" s="127"/>
      <c r="E31" s="139">
        <v>360</v>
      </c>
      <c r="F31" s="128" t="s">
        <v>23</v>
      </c>
      <c r="G31" s="126">
        <f>E31/J8</f>
        <v>302.52100840336135</v>
      </c>
      <c r="H31" s="127"/>
      <c r="I31" s="128" t="s">
        <v>127</v>
      </c>
      <c r="J31" s="126">
        <f>G31*E8</f>
        <v>272.2689075630252</v>
      </c>
      <c r="K31" s="171"/>
    </row>
    <row r="32" spans="2:11" s="131" customFormat="1" ht="20.25" customHeight="1">
      <c r="B32" s="169"/>
      <c r="C32" s="140"/>
      <c r="D32" s="127"/>
      <c r="E32" s="127"/>
      <c r="F32" s="127"/>
      <c r="G32" s="128"/>
      <c r="H32" s="127"/>
      <c r="I32" s="127"/>
      <c r="J32" s="127"/>
      <c r="K32" s="171"/>
    </row>
    <row r="33" spans="2:11" s="131" customFormat="1" ht="20.25" customHeight="1">
      <c r="B33" s="169"/>
      <c r="C33" s="140"/>
      <c r="D33" s="128" t="s">
        <v>117</v>
      </c>
      <c r="E33" s="139">
        <v>100</v>
      </c>
      <c r="F33" s="128" t="s">
        <v>23</v>
      </c>
      <c r="G33" s="126">
        <f>E33</f>
        <v>100</v>
      </c>
      <c r="H33" s="127"/>
      <c r="I33" s="128" t="s">
        <v>127</v>
      </c>
      <c r="J33" s="126">
        <f>G33*E8</f>
        <v>90</v>
      </c>
      <c r="K33" s="171"/>
    </row>
    <row r="34" spans="2:11" s="131" customFormat="1" ht="20.25" customHeight="1">
      <c r="B34" s="169"/>
      <c r="C34" s="140"/>
      <c r="D34" s="127"/>
      <c r="E34" s="127"/>
      <c r="F34" s="128"/>
      <c r="G34" s="128"/>
      <c r="H34" s="128"/>
      <c r="I34" s="128"/>
      <c r="J34" s="127"/>
      <c r="K34" s="171"/>
    </row>
    <row r="35" spans="2:11" s="131" customFormat="1" ht="20.25" customHeight="1">
      <c r="B35" s="169"/>
      <c r="C35" s="127"/>
      <c r="D35" s="127"/>
      <c r="E35" s="127"/>
      <c r="F35" s="134" t="s">
        <v>128</v>
      </c>
      <c r="G35" s="126">
        <f>(G31-G33)*12</f>
        <v>2430.2521008403364</v>
      </c>
      <c r="H35" s="128"/>
      <c r="I35" s="134" t="s">
        <v>127</v>
      </c>
      <c r="J35" s="126">
        <f>(J31-J33)*12</f>
        <v>2187.2268907563025</v>
      </c>
      <c r="K35" s="171"/>
    </row>
    <row r="36" spans="2:11" s="131" customFormat="1" ht="20.25" customHeight="1" thickBot="1">
      <c r="B36" s="169"/>
      <c r="C36" s="127"/>
      <c r="D36" s="198" t="s">
        <v>118</v>
      </c>
      <c r="E36" s="198"/>
      <c r="F36" s="198"/>
      <c r="G36" s="158"/>
      <c r="H36" s="127"/>
      <c r="I36" s="127"/>
      <c r="J36" s="127"/>
      <c r="K36" s="171"/>
    </row>
    <row r="37" spans="2:11" s="131" customFormat="1" ht="20.25" customHeight="1" thickBot="1">
      <c r="B37" s="169"/>
      <c r="C37" s="127"/>
      <c r="D37" s="198"/>
      <c r="E37" s="198"/>
      <c r="F37" s="198"/>
      <c r="G37" s="127"/>
      <c r="H37" s="159" t="s">
        <v>52</v>
      </c>
      <c r="I37" s="159"/>
      <c r="J37" s="160">
        <f>J35</f>
        <v>2187.2268907563025</v>
      </c>
      <c r="K37" s="171"/>
    </row>
    <row r="38" spans="2:11" s="131" customFormat="1" ht="17.25" customHeight="1" thickBot="1">
      <c r="B38" s="169"/>
      <c r="C38" s="127"/>
      <c r="D38" s="127"/>
      <c r="E38" s="127"/>
      <c r="F38" s="127"/>
      <c r="G38" s="127"/>
      <c r="H38" s="127"/>
      <c r="I38" s="127"/>
      <c r="J38" s="127"/>
      <c r="K38" s="171"/>
    </row>
    <row r="39" spans="2:11" s="131" customFormat="1" ht="21.75" thickBot="1">
      <c r="B39" s="169"/>
      <c r="C39" s="127"/>
      <c r="D39" s="127"/>
      <c r="E39" s="127"/>
      <c r="F39" s="127"/>
      <c r="G39" s="127"/>
      <c r="H39" s="186" t="s">
        <v>131</v>
      </c>
      <c r="I39" s="161"/>
      <c r="J39" s="187">
        <f>J37-J27</f>
        <v>-62.77310924369749</v>
      </c>
      <c r="K39" s="171"/>
    </row>
    <row r="40" spans="2:11" s="131" customFormat="1" ht="35.25" customHeight="1">
      <c r="B40" s="169"/>
      <c r="C40" s="127"/>
      <c r="D40" s="127"/>
      <c r="E40" s="127"/>
      <c r="F40" s="127"/>
      <c r="G40" s="127"/>
      <c r="H40" s="127"/>
      <c r="I40" s="127"/>
      <c r="J40" s="127"/>
      <c r="K40" s="171"/>
    </row>
    <row r="41" spans="2:11" s="131" customFormat="1" ht="24" customHeight="1">
      <c r="B41" s="169"/>
      <c r="C41" s="127"/>
      <c r="D41" s="127"/>
      <c r="E41" s="127"/>
      <c r="F41" s="177"/>
      <c r="G41" s="177"/>
      <c r="H41" s="177"/>
      <c r="I41" s="178" t="s">
        <v>71</v>
      </c>
      <c r="J41" s="179">
        <f>(G31+J39/E8/12*-1)*(1+J6)</f>
        <v>366.91666666666663</v>
      </c>
      <c r="K41" s="171"/>
    </row>
    <row r="42" spans="2:11" s="131" customFormat="1" ht="16.5" customHeight="1">
      <c r="B42" s="169"/>
      <c r="C42" s="127"/>
      <c r="D42" s="127"/>
      <c r="E42" s="127"/>
      <c r="F42" s="177"/>
      <c r="G42" s="177"/>
      <c r="H42" s="177"/>
      <c r="I42" s="178"/>
      <c r="J42" s="177"/>
      <c r="K42" s="171"/>
    </row>
    <row r="43" spans="2:11" s="131" customFormat="1" ht="24" customHeight="1">
      <c r="B43" s="169"/>
      <c r="C43" s="127"/>
      <c r="D43" s="127"/>
      <c r="E43" s="127"/>
      <c r="F43" s="177"/>
      <c r="G43" s="185"/>
      <c r="H43" s="177"/>
      <c r="I43" s="178" t="s">
        <v>129</v>
      </c>
      <c r="J43" s="180">
        <f>J19/(G35-E23*E25)</f>
        <v>0.9674796747967478</v>
      </c>
      <c r="K43" s="171"/>
    </row>
    <row r="44" spans="2:11" s="131" customFormat="1" ht="48.75" customHeight="1">
      <c r="B44" s="169"/>
      <c r="C44" s="199" t="s">
        <v>130</v>
      </c>
      <c r="D44" s="199"/>
      <c r="E44" s="199"/>
      <c r="F44" s="199"/>
      <c r="G44" s="199"/>
      <c r="H44" s="199"/>
      <c r="I44" s="199"/>
      <c r="J44" s="199"/>
      <c r="K44" s="171"/>
    </row>
    <row r="45" spans="2:11" ht="14.25" customHeight="1">
      <c r="B45" s="71"/>
      <c r="C45" s="53"/>
      <c r="D45" s="53"/>
      <c r="E45" s="53"/>
      <c r="F45" s="53"/>
      <c r="G45" s="53"/>
      <c r="H45" s="53"/>
      <c r="I45" s="53"/>
      <c r="J45" s="53"/>
      <c r="K45" s="72"/>
    </row>
  </sheetData>
  <sheetProtection sheet="1"/>
  <mergeCells count="3">
    <mergeCell ref="F3:J3"/>
    <mergeCell ref="D36:F37"/>
    <mergeCell ref="C44:J44"/>
  </mergeCells>
  <conditionalFormatting sqref="H39">
    <cfRule type="cellIs" priority="1" dxfId="0" operator="lessThan" stopIfTrue="1">
      <formula>0</formula>
    </cfRule>
  </conditionalFormatting>
  <printOptions/>
  <pageMargins left="0.6299212598425197" right="0.35433070866141736" top="0.984251968503937" bottom="0.984251968503937" header="0.5118110236220472" footer="0.5118110236220472"/>
  <pageSetup fitToHeight="1" fitToWidth="1" horizontalDpi="600" verticalDpi="600" orientation="portrait" paperSize="9" scale="75" r:id="rId3"/>
  <headerFooter alignWithMargins="0">
    <oddFooter>&amp;LLEL, Abt.2&amp;C&amp;F&amp;A&amp;R&amp;D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showGridLines="0" showZeros="0" zoomScale="85" zoomScaleNormal="85" zoomScaleSheetLayoutView="77" zoomScalePageLayoutView="0" workbookViewId="0" topLeftCell="A1">
      <selection activeCell="P56" sqref="P56"/>
    </sheetView>
  </sheetViews>
  <sheetFormatPr defaultColWidth="11.421875" defaultRowHeight="12.75"/>
  <cols>
    <col min="1" max="2" width="2.140625" style="4" customWidth="1"/>
    <col min="3" max="3" width="9.57421875" style="4" customWidth="1"/>
    <col min="4" max="4" width="27.7109375" style="4" customWidth="1"/>
    <col min="5" max="5" width="11.8515625" style="4" customWidth="1"/>
    <col min="6" max="6" width="19.28125" style="4" customWidth="1"/>
    <col min="7" max="7" width="14.8515625" style="4" customWidth="1"/>
    <col min="8" max="8" width="15.28125" style="4" customWidth="1"/>
    <col min="9" max="9" width="14.57421875" style="4" customWidth="1"/>
    <col min="10" max="10" width="2.28125" style="4" customWidth="1"/>
    <col min="11" max="11" width="1.8515625" style="4" customWidth="1"/>
    <col min="12" max="12" width="11.421875" style="4" customWidth="1"/>
    <col min="13" max="15" width="0" style="4" hidden="1" customWidth="1"/>
    <col min="16" max="16384" width="11.421875" style="4" customWidth="1"/>
  </cols>
  <sheetData>
    <row r="1" ht="15.75" thickBot="1"/>
    <row r="2" spans="2:10" ht="15.75" thickBot="1">
      <c r="B2" s="74"/>
      <c r="C2" s="75"/>
      <c r="D2" s="75"/>
      <c r="E2" s="75"/>
      <c r="F2" s="75"/>
      <c r="G2" s="75"/>
      <c r="H2" s="75"/>
      <c r="I2" s="75"/>
      <c r="J2" s="76"/>
    </row>
    <row r="3" spans="2:10" ht="21" thickBot="1">
      <c r="B3" s="77"/>
      <c r="C3" s="73" t="s">
        <v>49</v>
      </c>
      <c r="D3" s="61"/>
      <c r="E3" s="61"/>
      <c r="F3" s="200" t="s">
        <v>77</v>
      </c>
      <c r="G3" s="201"/>
      <c r="H3" s="201"/>
      <c r="I3" s="202"/>
      <c r="J3" s="78"/>
    </row>
    <row r="4" spans="2:10" ht="15" customHeight="1">
      <c r="B4" s="77"/>
      <c r="C4" s="63" t="s">
        <v>56</v>
      </c>
      <c r="D4" s="61"/>
      <c r="E4" s="61"/>
      <c r="F4" s="61"/>
      <c r="G4" s="61"/>
      <c r="H4" s="188" t="s">
        <v>75</v>
      </c>
      <c r="I4" s="189">
        <f>'2 Invest. Stall'!J4</f>
        <v>43203</v>
      </c>
      <c r="J4" s="78"/>
    </row>
    <row r="5" spans="2:10" ht="15" customHeight="1">
      <c r="B5" s="77"/>
      <c r="C5" s="63"/>
      <c r="D5" s="61"/>
      <c r="E5" s="61"/>
      <c r="F5" s="61"/>
      <c r="G5" s="61"/>
      <c r="H5" s="61"/>
      <c r="I5" s="61"/>
      <c r="J5" s="78"/>
    </row>
    <row r="6" spans="2:13" s="131" customFormat="1" ht="23.25" customHeight="1">
      <c r="B6" s="124"/>
      <c r="C6" s="125"/>
      <c r="D6" s="125" t="s">
        <v>37</v>
      </c>
      <c r="E6" s="126" t="s">
        <v>38</v>
      </c>
      <c r="F6" s="127" t="s">
        <v>119</v>
      </c>
      <c r="G6" s="128" t="s">
        <v>27</v>
      </c>
      <c r="H6" s="129">
        <v>0.19</v>
      </c>
      <c r="I6" s="127"/>
      <c r="J6" s="130"/>
      <c r="L6" s="131" t="s">
        <v>39</v>
      </c>
      <c r="M6" s="132">
        <f>1+H6</f>
        <v>1.19</v>
      </c>
    </row>
    <row r="7" spans="2:10" s="131" customFormat="1" ht="40.5" customHeight="1">
      <c r="B7" s="124"/>
      <c r="C7" s="127" t="s">
        <v>120</v>
      </c>
      <c r="D7" s="127"/>
      <c r="E7" s="127"/>
      <c r="F7" s="127"/>
      <c r="G7" s="127"/>
      <c r="H7" s="127"/>
      <c r="I7" s="127"/>
      <c r="J7" s="163"/>
    </row>
    <row r="8" spans="2:10" s="131" customFormat="1" ht="23.25" customHeight="1">
      <c r="B8" s="124"/>
      <c r="C8" s="125" t="s">
        <v>30</v>
      </c>
      <c r="D8" s="127"/>
      <c r="E8" s="139">
        <v>220000</v>
      </c>
      <c r="F8" s="140" t="s">
        <v>23</v>
      </c>
      <c r="G8" s="126">
        <f>E8*M6</f>
        <v>261800</v>
      </c>
      <c r="H8" s="127" t="s">
        <v>22</v>
      </c>
      <c r="I8" s="127"/>
      <c r="J8" s="130"/>
    </row>
    <row r="9" spans="2:10" ht="17.25" customHeight="1">
      <c r="B9" s="77"/>
      <c r="C9" s="61"/>
      <c r="D9" s="61"/>
      <c r="E9" s="61"/>
      <c r="F9" s="61"/>
      <c r="G9" s="61"/>
      <c r="H9" s="61"/>
      <c r="I9" s="61"/>
      <c r="J9" s="78"/>
    </row>
    <row r="10" spans="2:10" ht="18.75" customHeight="1">
      <c r="B10" s="77"/>
      <c r="C10" s="60" t="s">
        <v>51</v>
      </c>
      <c r="D10" s="61"/>
      <c r="E10" s="61"/>
      <c r="F10" s="61"/>
      <c r="G10" s="61"/>
      <c r="H10" s="61"/>
      <c r="I10" s="61"/>
      <c r="J10" s="78"/>
    </row>
    <row r="11" spans="2:10" ht="12" customHeight="1">
      <c r="B11" s="77"/>
      <c r="C11" s="61"/>
      <c r="D11" s="61"/>
      <c r="E11" s="61"/>
      <c r="F11" s="61"/>
      <c r="G11" s="61"/>
      <c r="H11" s="61"/>
      <c r="I11" s="61"/>
      <c r="J11" s="78"/>
    </row>
    <row r="12" spans="2:10" ht="12.75" customHeight="1">
      <c r="B12" s="77"/>
      <c r="C12" s="66" t="s">
        <v>33</v>
      </c>
      <c r="D12" s="61"/>
      <c r="E12" s="61"/>
      <c r="F12" s="61"/>
      <c r="G12" s="61"/>
      <c r="H12" s="61"/>
      <c r="I12" s="61"/>
      <c r="J12" s="78"/>
    </row>
    <row r="13" spans="2:10" ht="7.5" customHeight="1">
      <c r="B13" s="77"/>
      <c r="C13" s="61"/>
      <c r="D13" s="61"/>
      <c r="E13" s="61"/>
      <c r="F13" s="61"/>
      <c r="G13" s="61"/>
      <c r="H13" s="61"/>
      <c r="I13" s="61"/>
      <c r="J13" s="78"/>
    </row>
    <row r="14" spans="2:10" s="131" customFormat="1" ht="23.25" customHeight="1">
      <c r="B14" s="124"/>
      <c r="C14" s="127"/>
      <c r="D14" s="127" t="s">
        <v>31</v>
      </c>
      <c r="E14" s="133">
        <v>0.03</v>
      </c>
      <c r="F14" s="145" t="s">
        <v>113</v>
      </c>
      <c r="G14" s="127"/>
      <c r="H14" s="127"/>
      <c r="I14" s="127"/>
      <c r="J14" s="130"/>
    </row>
    <row r="15" spans="2:10" s="131" customFormat="1" ht="23.25" customHeight="1">
      <c r="B15" s="124"/>
      <c r="C15" s="127"/>
      <c r="D15" s="127" t="s">
        <v>36</v>
      </c>
      <c r="E15" s="133">
        <v>0.02</v>
      </c>
      <c r="F15" s="145" t="s">
        <v>57</v>
      </c>
      <c r="G15" s="127"/>
      <c r="H15" s="127"/>
      <c r="I15" s="67" t="s">
        <v>42</v>
      </c>
      <c r="J15" s="130"/>
    </row>
    <row r="16" spans="2:10" s="131" customFormat="1" ht="23.25" customHeight="1" thickBot="1">
      <c r="B16" s="124"/>
      <c r="C16" s="127"/>
      <c r="D16" s="135" t="s">
        <v>32</v>
      </c>
      <c r="E16" s="136">
        <v>0.01</v>
      </c>
      <c r="F16" s="127" t="s">
        <v>125</v>
      </c>
      <c r="G16" s="127"/>
      <c r="H16" s="127"/>
      <c r="I16" s="125"/>
      <c r="J16" s="130"/>
    </row>
    <row r="17" spans="2:10" s="131" customFormat="1" ht="23.25" customHeight="1" thickBot="1">
      <c r="B17" s="124"/>
      <c r="C17" s="127"/>
      <c r="D17" s="125" t="s">
        <v>40</v>
      </c>
      <c r="E17" s="137">
        <f>SUM(E14:E16)</f>
        <v>0.060000000000000005</v>
      </c>
      <c r="F17" s="127"/>
      <c r="G17" s="127"/>
      <c r="H17" s="127"/>
      <c r="I17" s="138">
        <f>IF(E6&lt;&gt;0,E8*E17,G8*E17)</f>
        <v>13200.000000000002</v>
      </c>
      <c r="J17" s="130"/>
    </row>
    <row r="18" spans="2:10" ht="5.25" customHeight="1">
      <c r="B18" s="77"/>
      <c r="C18" s="61"/>
      <c r="D18" s="61"/>
      <c r="E18" s="61"/>
      <c r="F18" s="61"/>
      <c r="G18" s="61"/>
      <c r="H18" s="61"/>
      <c r="I18" s="68"/>
      <c r="J18" s="78"/>
    </row>
    <row r="19" spans="2:10" ht="23.25" customHeight="1">
      <c r="B19" s="77"/>
      <c r="C19" s="66" t="s">
        <v>34</v>
      </c>
      <c r="D19" s="61"/>
      <c r="E19" s="61"/>
      <c r="F19" s="61"/>
      <c r="G19" s="61"/>
      <c r="H19" s="61"/>
      <c r="I19" s="68"/>
      <c r="J19" s="78"/>
    </row>
    <row r="20" spans="2:10" s="131" customFormat="1" ht="23.25" customHeight="1">
      <c r="B20" s="124"/>
      <c r="C20" s="127"/>
      <c r="D20" s="127" t="s">
        <v>21</v>
      </c>
      <c r="E20" s="143">
        <v>2</v>
      </c>
      <c r="F20" s="127" t="s">
        <v>83</v>
      </c>
      <c r="G20" s="143">
        <v>120</v>
      </c>
      <c r="H20" s="127" t="s">
        <v>82</v>
      </c>
      <c r="I20" s="144"/>
      <c r="J20" s="130"/>
    </row>
    <row r="21" spans="2:10" s="131" customFormat="1" ht="23.25" customHeight="1" thickBot="1">
      <c r="B21" s="124"/>
      <c r="C21" s="127"/>
      <c r="D21" s="145" t="s">
        <v>79</v>
      </c>
      <c r="E21" s="127"/>
      <c r="F21" s="140"/>
      <c r="G21" s="127"/>
      <c r="H21" s="127"/>
      <c r="I21" s="144"/>
      <c r="J21" s="130"/>
    </row>
    <row r="22" spans="2:10" s="131" customFormat="1" ht="23.25" customHeight="1" thickBot="1">
      <c r="B22" s="124"/>
      <c r="C22" s="127"/>
      <c r="D22" s="127"/>
      <c r="E22" s="143">
        <v>800</v>
      </c>
      <c r="F22" s="140" t="s">
        <v>84</v>
      </c>
      <c r="G22" s="146">
        <v>2.5</v>
      </c>
      <c r="H22" s="140" t="s">
        <v>58</v>
      </c>
      <c r="I22" s="138">
        <f>E20*G20*E22*G22/1000</f>
        <v>480</v>
      </c>
      <c r="J22" s="130"/>
    </row>
    <row r="23" spans="2:10" s="131" customFormat="1" ht="23.25" customHeight="1">
      <c r="B23" s="124"/>
      <c r="C23" s="127"/>
      <c r="D23" s="127"/>
      <c r="E23" s="147"/>
      <c r="F23" s="140"/>
      <c r="G23" s="147"/>
      <c r="H23" s="140"/>
      <c r="I23" s="144"/>
      <c r="J23" s="130"/>
    </row>
    <row r="24" spans="2:10" s="131" customFormat="1" ht="23.25" customHeight="1">
      <c r="B24" s="124"/>
      <c r="C24" s="127"/>
      <c r="D24" s="127" t="s">
        <v>20</v>
      </c>
      <c r="E24" s="143">
        <v>2</v>
      </c>
      <c r="F24" s="140" t="s">
        <v>86</v>
      </c>
      <c r="G24" s="143">
        <v>5</v>
      </c>
      <c r="H24" s="140" t="s">
        <v>87</v>
      </c>
      <c r="I24" s="144"/>
      <c r="J24" s="130"/>
    </row>
    <row r="25" spans="2:10" s="131" customFormat="1" ht="13.5" customHeight="1" thickBot="1">
      <c r="B25" s="124"/>
      <c r="C25" s="127"/>
      <c r="D25" s="203" t="s">
        <v>85</v>
      </c>
      <c r="E25" s="147"/>
      <c r="F25" s="140"/>
      <c r="G25" s="147"/>
      <c r="H25" s="140"/>
      <c r="I25" s="144"/>
      <c r="J25" s="130"/>
    </row>
    <row r="26" spans="2:10" s="131" customFormat="1" ht="23.25" customHeight="1" thickBot="1">
      <c r="B26" s="124"/>
      <c r="C26" s="127"/>
      <c r="D26" s="203"/>
      <c r="E26" s="143">
        <v>250</v>
      </c>
      <c r="F26" s="140" t="s">
        <v>88</v>
      </c>
      <c r="G26" s="143">
        <v>22</v>
      </c>
      <c r="H26" s="140" t="s">
        <v>41</v>
      </c>
      <c r="I26" s="138">
        <f>E24*G24*E26*G26/100</f>
        <v>550</v>
      </c>
      <c r="J26" s="130"/>
    </row>
    <row r="27" spans="2:10" s="131" customFormat="1" ht="23.25" customHeight="1" thickBot="1">
      <c r="B27" s="124"/>
      <c r="C27" s="127"/>
      <c r="D27" s="145"/>
      <c r="E27" s="145"/>
      <c r="F27" s="145"/>
      <c r="G27" s="145"/>
      <c r="H27" s="145"/>
      <c r="I27" s="144"/>
      <c r="J27" s="130"/>
    </row>
    <row r="28" spans="2:10" s="131" customFormat="1" ht="23.25" customHeight="1" thickBot="1">
      <c r="B28" s="124"/>
      <c r="C28" s="127"/>
      <c r="D28" s="145" t="s">
        <v>90</v>
      </c>
      <c r="E28" s="204"/>
      <c r="F28" s="204"/>
      <c r="G28" s="204"/>
      <c r="H28" s="140"/>
      <c r="I28" s="148"/>
      <c r="J28" s="130"/>
    </row>
    <row r="29" spans="2:10" ht="5.25" customHeight="1">
      <c r="B29" s="77"/>
      <c r="C29" s="61"/>
      <c r="D29" s="61"/>
      <c r="E29" s="52"/>
      <c r="F29" s="52"/>
      <c r="G29" s="52"/>
      <c r="H29" s="52"/>
      <c r="I29" s="68"/>
      <c r="J29" s="78"/>
    </row>
    <row r="30" spans="2:10" ht="19.5" customHeight="1" thickBot="1">
      <c r="B30" s="77"/>
      <c r="C30" s="66" t="s">
        <v>35</v>
      </c>
      <c r="D30" s="61"/>
      <c r="E30" s="52"/>
      <c r="F30" s="52"/>
      <c r="G30" s="52"/>
      <c r="H30" s="52"/>
      <c r="I30" s="68"/>
      <c r="J30" s="78"/>
    </row>
    <row r="31" spans="2:10" s="131" customFormat="1" ht="23.25" customHeight="1" thickBot="1">
      <c r="B31" s="124"/>
      <c r="C31" s="127"/>
      <c r="D31" s="128" t="s">
        <v>89</v>
      </c>
      <c r="E31" s="141">
        <v>1</v>
      </c>
      <c r="F31" s="140" t="s">
        <v>63</v>
      </c>
      <c r="G31" s="142">
        <v>15</v>
      </c>
      <c r="H31" s="127"/>
      <c r="I31" s="138">
        <f>E31*G31*52</f>
        <v>780</v>
      </c>
      <c r="J31" s="130"/>
    </row>
    <row r="32" spans="2:10" ht="17.25" customHeight="1" thickBot="1">
      <c r="B32" s="77"/>
      <c r="C32" s="61"/>
      <c r="D32" s="61"/>
      <c r="E32" s="61"/>
      <c r="F32" s="61"/>
      <c r="G32" s="61"/>
      <c r="H32" s="61"/>
      <c r="I32" s="66"/>
      <c r="J32" s="78"/>
    </row>
    <row r="33" spans="2:10" ht="23.25" customHeight="1" thickBot="1">
      <c r="B33" s="77"/>
      <c r="C33" s="61"/>
      <c r="D33" s="61"/>
      <c r="E33" s="61"/>
      <c r="F33" s="61"/>
      <c r="G33" s="61"/>
      <c r="H33" s="69" t="s">
        <v>54</v>
      </c>
      <c r="I33" s="54">
        <f>SUM(I17:I31)</f>
        <v>15010.000000000002</v>
      </c>
      <c r="J33" s="78"/>
    </row>
    <row r="34" spans="2:10" ht="4.5" customHeight="1">
      <c r="B34" s="77"/>
      <c r="C34" s="61"/>
      <c r="D34" s="61"/>
      <c r="E34" s="61"/>
      <c r="F34" s="61"/>
      <c r="G34" s="61"/>
      <c r="H34" s="61"/>
      <c r="I34" s="61"/>
      <c r="J34" s="78"/>
    </row>
    <row r="35" spans="2:10" ht="23.25" customHeight="1">
      <c r="B35" s="77"/>
      <c r="C35" s="60" t="s">
        <v>50</v>
      </c>
      <c r="D35" s="61"/>
      <c r="E35" s="61"/>
      <c r="F35" s="61"/>
      <c r="G35" s="61"/>
      <c r="H35" s="61"/>
      <c r="I35" s="61"/>
      <c r="J35" s="78"/>
    </row>
    <row r="36" spans="2:10" ht="8.25" customHeight="1">
      <c r="B36" s="77"/>
      <c r="C36" s="61"/>
      <c r="D36" s="61"/>
      <c r="E36" s="61"/>
      <c r="F36" s="61"/>
      <c r="G36" s="61"/>
      <c r="H36" s="61"/>
      <c r="I36" s="61"/>
      <c r="J36" s="78"/>
    </row>
    <row r="37" spans="2:10" ht="20.25" customHeight="1">
      <c r="B37" s="77"/>
      <c r="C37" s="66" t="s">
        <v>121</v>
      </c>
      <c r="D37" s="61"/>
      <c r="E37" s="61"/>
      <c r="F37" s="61"/>
      <c r="G37" s="61"/>
      <c r="H37" s="61"/>
      <c r="I37" s="67" t="s">
        <v>123</v>
      </c>
      <c r="J37" s="78"/>
    </row>
    <row r="38" spans="2:10" ht="8.25" customHeight="1">
      <c r="B38" s="77"/>
      <c r="C38" s="66"/>
      <c r="D38" s="61"/>
      <c r="E38" s="61"/>
      <c r="F38" s="61"/>
      <c r="G38" s="61"/>
      <c r="H38" s="61"/>
      <c r="I38" s="61"/>
      <c r="J38" s="78"/>
    </row>
    <row r="39" spans="2:10" s="131" customFormat="1" ht="23.25" customHeight="1">
      <c r="B39" s="124"/>
      <c r="C39" s="140" t="s">
        <v>44</v>
      </c>
      <c r="D39" s="127"/>
      <c r="E39" s="129">
        <v>0.8</v>
      </c>
      <c r="F39" s="127"/>
      <c r="G39" s="128" t="s">
        <v>45</v>
      </c>
      <c r="H39" s="143">
        <v>35</v>
      </c>
      <c r="I39" s="127"/>
      <c r="J39" s="130"/>
    </row>
    <row r="40" spans="2:10" s="131" customFormat="1" ht="23.25" customHeight="1">
      <c r="B40" s="124"/>
      <c r="C40" s="140" t="s">
        <v>59</v>
      </c>
      <c r="D40" s="127"/>
      <c r="E40" s="129">
        <v>0.9</v>
      </c>
      <c r="F40" s="127"/>
      <c r="G40" s="128" t="s">
        <v>46</v>
      </c>
      <c r="H40" s="149">
        <f>H39*(E40-E39)</f>
        <v>3.499999999999999</v>
      </c>
      <c r="I40" s="127"/>
      <c r="J40" s="130"/>
    </row>
    <row r="41" spans="2:14" s="131" customFormat="1" ht="23.25" customHeight="1">
      <c r="B41" s="124"/>
      <c r="C41" s="140" t="s">
        <v>91</v>
      </c>
      <c r="D41" s="127"/>
      <c r="E41" s="143">
        <v>100</v>
      </c>
      <c r="F41" s="127"/>
      <c r="G41" s="128" t="s">
        <v>43</v>
      </c>
      <c r="H41" s="150">
        <v>15</v>
      </c>
      <c r="I41" s="127"/>
      <c r="J41" s="130"/>
      <c r="M41" s="151">
        <f>E41*H41</f>
        <v>1500</v>
      </c>
      <c r="N41" s="152" t="s">
        <v>29</v>
      </c>
    </row>
    <row r="42" spans="2:11" s="131" customFormat="1" ht="23.25" customHeight="1" thickBot="1">
      <c r="B42" s="124"/>
      <c r="C42" s="140" t="s">
        <v>72</v>
      </c>
      <c r="D42" s="127"/>
      <c r="E42" s="139">
        <v>300</v>
      </c>
      <c r="F42" s="127"/>
      <c r="G42" s="128" t="s">
        <v>92</v>
      </c>
      <c r="H42" s="139">
        <v>100</v>
      </c>
      <c r="I42" s="127"/>
      <c r="J42" s="153"/>
      <c r="K42" s="152"/>
    </row>
    <row r="43" spans="2:10" s="131" customFormat="1" ht="23.25" customHeight="1" thickBot="1">
      <c r="B43" s="124"/>
      <c r="C43" s="140" t="s">
        <v>93</v>
      </c>
      <c r="D43" s="127"/>
      <c r="E43" s="126">
        <f>(E42/M6-H42)*12</f>
        <v>1825.2100840336136</v>
      </c>
      <c r="F43" s="127"/>
      <c r="G43" s="128" t="s">
        <v>60</v>
      </c>
      <c r="H43" s="154">
        <f>E43-E41*H41</f>
        <v>325.2100840336136</v>
      </c>
      <c r="I43" s="138">
        <f>H43*H40</f>
        <v>1138.2352941176473</v>
      </c>
      <c r="J43" s="130"/>
    </row>
    <row r="44" spans="2:10" s="131" customFormat="1" ht="11.25" customHeight="1">
      <c r="B44" s="124"/>
      <c r="C44" s="127"/>
      <c r="D44" s="127"/>
      <c r="E44" s="128"/>
      <c r="F44" s="155"/>
      <c r="G44" s="127"/>
      <c r="H44" s="127"/>
      <c r="I44" s="127"/>
      <c r="J44" s="156"/>
    </row>
    <row r="45" spans="2:10" s="131" customFormat="1" ht="17.25" customHeight="1">
      <c r="B45" s="124"/>
      <c r="C45" s="125" t="s">
        <v>122</v>
      </c>
      <c r="D45" s="127"/>
      <c r="E45" s="127"/>
      <c r="F45" s="127"/>
      <c r="G45" s="127"/>
      <c r="H45" s="127"/>
      <c r="I45" s="127"/>
      <c r="J45" s="156"/>
    </row>
    <row r="46" spans="2:14" s="131" customFormat="1" ht="23.25" customHeight="1" thickBot="1">
      <c r="B46" s="124"/>
      <c r="C46" s="140" t="s">
        <v>73</v>
      </c>
      <c r="D46" s="127"/>
      <c r="E46" s="150">
        <v>50</v>
      </c>
      <c r="F46" s="128" t="s">
        <v>23</v>
      </c>
      <c r="G46" s="126">
        <f>E46/M6</f>
        <v>42.016806722689076</v>
      </c>
      <c r="H46" s="128"/>
      <c r="I46" s="127"/>
      <c r="J46" s="130"/>
      <c r="M46" s="151">
        <f>IF(E6&lt;&gt;0,G46,E46)</f>
        <v>42.016806722689076</v>
      </c>
      <c r="N46" s="152" t="s">
        <v>48</v>
      </c>
    </row>
    <row r="47" spans="2:10" s="131" customFormat="1" ht="23.25" customHeight="1" thickBot="1">
      <c r="B47" s="124"/>
      <c r="C47" s="140" t="s">
        <v>74</v>
      </c>
      <c r="D47" s="127"/>
      <c r="E47" s="126">
        <f>M46*12</f>
        <v>504.20168067226894</v>
      </c>
      <c r="F47" s="128" t="s">
        <v>47</v>
      </c>
      <c r="G47" s="149">
        <f>H39*E40</f>
        <v>31.5</v>
      </c>
      <c r="H47" s="128"/>
      <c r="I47" s="138">
        <f>E47*G47</f>
        <v>15882.352941176472</v>
      </c>
      <c r="J47" s="157"/>
    </row>
    <row r="48" spans="2:10" s="131" customFormat="1" ht="21" customHeight="1" thickBot="1">
      <c r="B48" s="124"/>
      <c r="C48" s="127"/>
      <c r="D48" s="127"/>
      <c r="E48" s="127"/>
      <c r="F48" s="127"/>
      <c r="G48" s="158"/>
      <c r="H48" s="127"/>
      <c r="I48" s="127"/>
      <c r="J48" s="130"/>
    </row>
    <row r="49" spans="2:10" s="131" customFormat="1" ht="21" customHeight="1" thickBot="1">
      <c r="B49" s="124"/>
      <c r="C49" s="127"/>
      <c r="D49" s="127"/>
      <c r="E49" s="127"/>
      <c r="F49" s="127"/>
      <c r="G49" s="127"/>
      <c r="H49" s="159" t="s">
        <v>52</v>
      </c>
      <c r="I49" s="160">
        <f>I43+I47</f>
        <v>17020.58823529412</v>
      </c>
      <c r="J49" s="130"/>
    </row>
    <row r="50" spans="2:10" s="131" customFormat="1" ht="15.75" thickBot="1">
      <c r="B50" s="124"/>
      <c r="C50" s="127"/>
      <c r="D50" s="127"/>
      <c r="E50" s="127"/>
      <c r="F50" s="127"/>
      <c r="G50" s="127"/>
      <c r="H50" s="127"/>
      <c r="I50" s="127"/>
      <c r="J50" s="130"/>
    </row>
    <row r="51" spans="2:10" s="131" customFormat="1" ht="21.75" thickBot="1">
      <c r="B51" s="124"/>
      <c r="C51" s="127"/>
      <c r="D51" s="127"/>
      <c r="E51" s="127"/>
      <c r="F51" s="127"/>
      <c r="G51" s="127"/>
      <c r="H51" s="161" t="s">
        <v>53</v>
      </c>
      <c r="I51" s="162">
        <f>I49-I33</f>
        <v>2010.588235294117</v>
      </c>
      <c r="J51" s="130"/>
    </row>
    <row r="52" spans="2:10" ht="15.75" thickBot="1">
      <c r="B52" s="77"/>
      <c r="C52" s="61"/>
      <c r="D52" s="61"/>
      <c r="E52" s="61"/>
      <c r="F52" s="61"/>
      <c r="G52" s="61"/>
      <c r="H52" s="61"/>
      <c r="I52" s="61"/>
      <c r="J52" s="78"/>
    </row>
    <row r="53" spans="2:10" ht="24.75" customHeight="1" thickBot="1">
      <c r="B53" s="77"/>
      <c r="C53" s="61"/>
      <c r="D53" s="61"/>
      <c r="E53" s="61"/>
      <c r="F53" s="61"/>
      <c r="G53" s="61"/>
      <c r="H53" s="178" t="s">
        <v>126</v>
      </c>
      <c r="I53" s="190">
        <f>I51*M6*-1/G47/12+E46</f>
        <v>43.67037037037037</v>
      </c>
      <c r="J53" s="78"/>
    </row>
    <row r="54" spans="2:10" ht="10.5" customHeight="1" thickBot="1">
      <c r="B54" s="79"/>
      <c r="C54" s="80"/>
      <c r="D54" s="80"/>
      <c r="E54" s="80"/>
      <c r="F54" s="80"/>
      <c r="G54" s="80"/>
      <c r="H54" s="183"/>
      <c r="I54" s="184"/>
      <c r="J54" s="81"/>
    </row>
  </sheetData>
  <sheetProtection sheet="1"/>
  <mergeCells count="3">
    <mergeCell ref="F3:I3"/>
    <mergeCell ref="D25:D26"/>
    <mergeCell ref="E28:G28"/>
  </mergeCells>
  <printOptions/>
  <pageMargins left="0.6299212598425197" right="0.35433070866141736" top="0.5905511811023623" bottom="0.5905511811023623" header="0.5118110236220472" footer="0.31496062992125984"/>
  <pageSetup fitToHeight="1" fitToWidth="1" horizontalDpi="600" verticalDpi="600" orientation="portrait" paperSize="9" scale="76" r:id="rId3"/>
  <headerFooter alignWithMargins="0">
    <oddFooter>&amp;LLEL, Abt.2&amp;C&amp;F&amp;A&amp;R&amp;D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7"/>
  <sheetViews>
    <sheetView showGridLines="0" showZeros="0" view="pageBreakPreview" zoomScale="80" zoomScaleNormal="85" zoomScaleSheetLayoutView="80" zoomScalePageLayoutView="0" workbookViewId="0" topLeftCell="A1">
      <selection activeCell="I57" sqref="I57"/>
    </sheetView>
  </sheetViews>
  <sheetFormatPr defaultColWidth="11.421875" defaultRowHeight="12.75"/>
  <cols>
    <col min="1" max="2" width="2.140625" style="4" customWidth="1"/>
    <col min="3" max="3" width="9.57421875" style="4" customWidth="1"/>
    <col min="4" max="4" width="27.7109375" style="4" customWidth="1"/>
    <col min="5" max="5" width="11.8515625" style="4" customWidth="1"/>
    <col min="6" max="6" width="19.28125" style="4" customWidth="1"/>
    <col min="7" max="7" width="14.8515625" style="4" customWidth="1"/>
    <col min="8" max="8" width="15.28125" style="4" customWidth="1"/>
    <col min="9" max="9" width="14.57421875" style="4" customWidth="1"/>
    <col min="10" max="10" width="2.28125" style="4" customWidth="1"/>
    <col min="11" max="11" width="1.8515625" style="4" customWidth="1"/>
    <col min="12" max="16384" width="11.421875" style="4" customWidth="1"/>
  </cols>
  <sheetData>
    <row r="1" ht="15.75" thickBot="1"/>
    <row r="2" spans="2:10" ht="15.75" thickBot="1">
      <c r="B2" s="74"/>
      <c r="C2" s="75"/>
      <c r="D2" s="75"/>
      <c r="E2" s="75"/>
      <c r="F2" s="75"/>
      <c r="G2" s="75"/>
      <c r="H2" s="75"/>
      <c r="I2" s="75"/>
      <c r="J2" s="76"/>
    </row>
    <row r="3" spans="2:10" ht="21" thickBot="1">
      <c r="B3" s="77"/>
      <c r="C3" s="73" t="s">
        <v>49</v>
      </c>
      <c r="D3" s="61"/>
      <c r="E3" s="61"/>
      <c r="F3" s="200" t="s">
        <v>78</v>
      </c>
      <c r="G3" s="201"/>
      <c r="H3" s="201"/>
      <c r="I3" s="202"/>
      <c r="J3" s="78"/>
    </row>
    <row r="4" spans="2:10" ht="15" customHeight="1">
      <c r="B4" s="77"/>
      <c r="C4" s="63" t="s">
        <v>56</v>
      </c>
      <c r="D4" s="61"/>
      <c r="E4" s="61"/>
      <c r="F4" s="61"/>
      <c r="G4" s="61"/>
      <c r="H4" s="188" t="s">
        <v>75</v>
      </c>
      <c r="I4" s="189">
        <f>'2 Invest. Stall'!J4</f>
        <v>43203</v>
      </c>
      <c r="J4" s="78"/>
    </row>
    <row r="5" spans="2:10" ht="13.5" customHeight="1">
      <c r="B5" s="77"/>
      <c r="C5" s="63"/>
      <c r="D5" s="61"/>
      <c r="E5" s="61"/>
      <c r="F5" s="61"/>
      <c r="G5" s="61"/>
      <c r="H5" s="61"/>
      <c r="I5" s="61"/>
      <c r="J5" s="78"/>
    </row>
    <row r="6" spans="2:13" s="131" customFormat="1" ht="23.25" customHeight="1">
      <c r="B6" s="124"/>
      <c r="C6" s="125" t="s">
        <v>37</v>
      </c>
      <c r="D6" s="127"/>
      <c r="E6" s="126" t="s">
        <v>38</v>
      </c>
      <c r="F6" s="127" t="s">
        <v>124</v>
      </c>
      <c r="G6" s="128" t="s">
        <v>27</v>
      </c>
      <c r="H6" s="129">
        <v>0.19</v>
      </c>
      <c r="I6" s="127"/>
      <c r="J6" s="130"/>
      <c r="L6" s="131" t="s">
        <v>39</v>
      </c>
      <c r="M6" s="132">
        <f>1+H6</f>
        <v>1.19</v>
      </c>
    </row>
    <row r="7" spans="2:10" s="167" customFormat="1" ht="28.5" customHeight="1">
      <c r="B7" s="165"/>
      <c r="C7" s="140" t="s">
        <v>120</v>
      </c>
      <c r="D7" s="140"/>
      <c r="E7" s="140"/>
      <c r="F7" s="140"/>
      <c r="G7" s="140"/>
      <c r="H7" s="140"/>
      <c r="I7" s="140"/>
      <c r="J7" s="166"/>
    </row>
    <row r="8" spans="2:10" s="131" customFormat="1" ht="23.25" customHeight="1">
      <c r="B8" s="124"/>
      <c r="C8" s="125" t="s">
        <v>30</v>
      </c>
      <c r="D8" s="127"/>
      <c r="E8" s="139">
        <v>70000</v>
      </c>
      <c r="F8" s="140" t="s">
        <v>23</v>
      </c>
      <c r="G8" s="126">
        <f>E8*M6</f>
        <v>83300</v>
      </c>
      <c r="H8" s="127" t="s">
        <v>22</v>
      </c>
      <c r="I8" s="127"/>
      <c r="J8" s="130"/>
    </row>
    <row r="9" spans="2:10" s="131" customFormat="1" ht="17.25" customHeight="1">
      <c r="B9" s="124"/>
      <c r="C9" s="127"/>
      <c r="D9" s="127"/>
      <c r="E9" s="127"/>
      <c r="F9" s="127"/>
      <c r="G9" s="127"/>
      <c r="H9" s="127"/>
      <c r="I9" s="127"/>
      <c r="J9" s="130"/>
    </row>
    <row r="10" spans="2:10" s="131" customFormat="1" ht="23.25" customHeight="1">
      <c r="B10" s="124"/>
      <c r="C10" s="164" t="s">
        <v>51</v>
      </c>
      <c r="D10" s="127"/>
      <c r="E10" s="127"/>
      <c r="F10" s="127"/>
      <c r="G10" s="127"/>
      <c r="H10" s="127"/>
      <c r="I10" s="127"/>
      <c r="J10" s="130"/>
    </row>
    <row r="11" spans="2:10" s="131" customFormat="1" ht="6" customHeight="1">
      <c r="B11" s="124"/>
      <c r="C11" s="127"/>
      <c r="D11" s="127"/>
      <c r="E11" s="127"/>
      <c r="F11" s="127"/>
      <c r="G11" s="127"/>
      <c r="H11" s="127"/>
      <c r="I11" s="127"/>
      <c r="J11" s="130"/>
    </row>
    <row r="12" spans="2:10" s="131" customFormat="1" ht="23.25" customHeight="1">
      <c r="B12" s="124"/>
      <c r="C12" s="125" t="s">
        <v>33</v>
      </c>
      <c r="D12" s="127"/>
      <c r="E12" s="127"/>
      <c r="F12" s="127"/>
      <c r="G12" s="127"/>
      <c r="H12" s="127"/>
      <c r="I12" s="127"/>
      <c r="J12" s="130"/>
    </row>
    <row r="13" spans="2:10" s="131" customFormat="1" ht="12.75" customHeight="1">
      <c r="B13" s="124"/>
      <c r="C13" s="127"/>
      <c r="D13" s="127"/>
      <c r="E13" s="127"/>
      <c r="F13" s="127"/>
      <c r="G13" s="127"/>
      <c r="H13" s="127"/>
      <c r="I13" s="127"/>
      <c r="J13" s="130"/>
    </row>
    <row r="14" spans="2:10" s="131" customFormat="1" ht="23.25" customHeight="1">
      <c r="B14" s="124"/>
      <c r="C14" s="127"/>
      <c r="D14" s="127" t="s">
        <v>31</v>
      </c>
      <c r="E14" s="133">
        <v>0.04</v>
      </c>
      <c r="F14" s="145" t="s">
        <v>113</v>
      </c>
      <c r="G14" s="127"/>
      <c r="H14" s="127"/>
      <c r="I14" s="127"/>
      <c r="J14" s="130"/>
    </row>
    <row r="15" spans="2:10" s="131" customFormat="1" ht="23.25" customHeight="1">
      <c r="B15" s="124"/>
      <c r="C15" s="127"/>
      <c r="D15" s="127" t="s">
        <v>36</v>
      </c>
      <c r="E15" s="133">
        <v>0.03</v>
      </c>
      <c r="F15" s="145" t="s">
        <v>57</v>
      </c>
      <c r="G15" s="127"/>
      <c r="H15" s="127"/>
      <c r="I15" s="134" t="s">
        <v>42</v>
      </c>
      <c r="J15" s="130"/>
    </row>
    <row r="16" spans="2:10" s="131" customFormat="1" ht="23.25" customHeight="1" thickBot="1">
      <c r="B16" s="124"/>
      <c r="C16" s="127"/>
      <c r="D16" s="135" t="s">
        <v>32</v>
      </c>
      <c r="E16" s="136">
        <v>0.01</v>
      </c>
      <c r="F16" s="127" t="s">
        <v>125</v>
      </c>
      <c r="G16" s="127"/>
      <c r="H16" s="127"/>
      <c r="I16" s="125"/>
      <c r="J16" s="130"/>
    </row>
    <row r="17" spans="2:10" s="131" customFormat="1" ht="23.25" customHeight="1" thickBot="1">
      <c r="B17" s="124"/>
      <c r="C17" s="127"/>
      <c r="D17" s="125" t="s">
        <v>40</v>
      </c>
      <c r="E17" s="137">
        <f>SUM(E14:E16)</f>
        <v>0.08</v>
      </c>
      <c r="F17" s="127"/>
      <c r="G17" s="127"/>
      <c r="H17" s="127"/>
      <c r="I17" s="138">
        <f>IF(E6&lt;&gt;0,E8*E17,G8*E17)</f>
        <v>5600</v>
      </c>
      <c r="J17" s="130"/>
    </row>
    <row r="18" spans="2:10" s="131" customFormat="1" ht="15" customHeight="1">
      <c r="B18" s="124"/>
      <c r="C18" s="127"/>
      <c r="D18" s="127"/>
      <c r="E18" s="127"/>
      <c r="F18" s="127"/>
      <c r="G18" s="127"/>
      <c r="H18" s="127"/>
      <c r="I18" s="144"/>
      <c r="J18" s="130"/>
    </row>
    <row r="19" spans="2:10" s="131" customFormat="1" ht="23.25" customHeight="1">
      <c r="B19" s="124"/>
      <c r="C19" s="125" t="s">
        <v>34</v>
      </c>
      <c r="D19" s="127"/>
      <c r="E19" s="127"/>
      <c r="F19" s="127"/>
      <c r="G19" s="127"/>
      <c r="H19" s="127"/>
      <c r="I19" s="144"/>
      <c r="J19" s="130"/>
    </row>
    <row r="20" spans="2:10" s="131" customFormat="1" ht="23.25" customHeight="1">
      <c r="B20" s="124"/>
      <c r="C20" s="127"/>
      <c r="D20" s="127" t="s">
        <v>21</v>
      </c>
      <c r="E20" s="143">
        <v>5</v>
      </c>
      <c r="F20" s="127" t="s">
        <v>83</v>
      </c>
      <c r="G20" s="143">
        <v>120</v>
      </c>
      <c r="H20" s="127" t="s">
        <v>82</v>
      </c>
      <c r="I20" s="144"/>
      <c r="J20" s="130"/>
    </row>
    <row r="21" spans="2:10" s="131" customFormat="1" ht="23.25" customHeight="1" thickBot="1">
      <c r="B21" s="124"/>
      <c r="C21" s="127"/>
      <c r="D21" s="145" t="s">
        <v>80</v>
      </c>
      <c r="E21" s="127"/>
      <c r="F21" s="140"/>
      <c r="G21" s="127"/>
      <c r="H21" s="127"/>
      <c r="I21" s="144"/>
      <c r="J21" s="130"/>
    </row>
    <row r="22" spans="2:10" s="131" customFormat="1" ht="23.25" customHeight="1" thickBot="1">
      <c r="B22" s="124"/>
      <c r="C22" s="127"/>
      <c r="D22" s="127"/>
      <c r="E22" s="143">
        <v>800</v>
      </c>
      <c r="F22" s="140" t="s">
        <v>84</v>
      </c>
      <c r="G22" s="146">
        <v>2</v>
      </c>
      <c r="H22" s="140" t="s">
        <v>58</v>
      </c>
      <c r="I22" s="138">
        <f>E20*G20*E22*G22/1000</f>
        <v>960</v>
      </c>
      <c r="J22" s="130"/>
    </row>
    <row r="23" spans="2:10" s="131" customFormat="1" ht="23.25" customHeight="1">
      <c r="B23" s="124"/>
      <c r="C23" s="127"/>
      <c r="D23" s="127"/>
      <c r="E23" s="147"/>
      <c r="F23" s="140"/>
      <c r="G23" s="147"/>
      <c r="H23" s="140"/>
      <c r="I23" s="144"/>
      <c r="J23" s="130"/>
    </row>
    <row r="24" spans="2:10" s="131" customFormat="1" ht="23.25" customHeight="1">
      <c r="B24" s="124"/>
      <c r="C24" s="127"/>
      <c r="D24" s="127" t="s">
        <v>20</v>
      </c>
      <c r="E24" s="143">
        <v>2</v>
      </c>
      <c r="F24" s="140" t="s">
        <v>86</v>
      </c>
      <c r="G24" s="143">
        <v>2</v>
      </c>
      <c r="H24" s="140" t="s">
        <v>87</v>
      </c>
      <c r="I24" s="144"/>
      <c r="J24" s="130"/>
    </row>
    <row r="25" spans="2:10" s="131" customFormat="1" ht="13.5" customHeight="1" thickBot="1">
      <c r="B25" s="124"/>
      <c r="C25" s="127"/>
      <c r="D25" s="203" t="s">
        <v>85</v>
      </c>
      <c r="E25" s="147"/>
      <c r="F25" s="140"/>
      <c r="G25" s="147"/>
      <c r="H25" s="140"/>
      <c r="I25" s="144"/>
      <c r="J25" s="130"/>
    </row>
    <row r="26" spans="2:10" s="131" customFormat="1" ht="23.25" customHeight="1" thickBot="1">
      <c r="B26" s="124"/>
      <c r="C26" s="127"/>
      <c r="D26" s="203"/>
      <c r="E26" s="143">
        <v>100</v>
      </c>
      <c r="F26" s="140" t="s">
        <v>88</v>
      </c>
      <c r="G26" s="143">
        <v>22</v>
      </c>
      <c r="H26" s="140" t="s">
        <v>41</v>
      </c>
      <c r="I26" s="138">
        <f>E24*G24*E26*G26/100</f>
        <v>88</v>
      </c>
      <c r="J26" s="130"/>
    </row>
    <row r="27" spans="2:10" s="131" customFormat="1" ht="23.25" customHeight="1" thickBot="1">
      <c r="B27" s="124"/>
      <c r="C27" s="127"/>
      <c r="D27" s="145"/>
      <c r="E27" s="145"/>
      <c r="F27" s="145"/>
      <c r="G27" s="145"/>
      <c r="H27" s="145"/>
      <c r="I27" s="144"/>
      <c r="J27" s="130"/>
    </row>
    <row r="28" spans="2:10" s="131" customFormat="1" ht="23.25" customHeight="1" thickBot="1">
      <c r="B28" s="124"/>
      <c r="C28" s="127"/>
      <c r="D28" s="145" t="s">
        <v>90</v>
      </c>
      <c r="E28" s="204"/>
      <c r="F28" s="204"/>
      <c r="G28" s="204"/>
      <c r="H28" s="140"/>
      <c r="I28" s="148"/>
      <c r="J28" s="130"/>
    </row>
    <row r="29" spans="2:10" ht="5.25" customHeight="1">
      <c r="B29" s="77"/>
      <c r="C29" s="61"/>
      <c r="D29" s="61"/>
      <c r="E29" s="52"/>
      <c r="F29" s="52"/>
      <c r="G29" s="52"/>
      <c r="H29" s="52"/>
      <c r="I29" s="68"/>
      <c r="J29" s="78"/>
    </row>
    <row r="30" spans="2:10" ht="19.5" customHeight="1" thickBot="1">
      <c r="B30" s="77"/>
      <c r="C30" s="66" t="s">
        <v>35</v>
      </c>
      <c r="D30" s="61"/>
      <c r="E30" s="52"/>
      <c r="F30" s="52"/>
      <c r="G30" s="52"/>
      <c r="H30" s="52"/>
      <c r="I30" s="68"/>
      <c r="J30" s="78"/>
    </row>
    <row r="31" spans="2:10" s="131" customFormat="1" ht="23.25" customHeight="1" thickBot="1">
      <c r="B31" s="124"/>
      <c r="C31" s="127"/>
      <c r="D31" s="128" t="s">
        <v>89</v>
      </c>
      <c r="E31" s="141">
        <v>1</v>
      </c>
      <c r="F31" s="140" t="s">
        <v>63</v>
      </c>
      <c r="G31" s="142">
        <v>15</v>
      </c>
      <c r="H31" s="127"/>
      <c r="I31" s="138">
        <f>E31*G31*52</f>
        <v>780</v>
      </c>
      <c r="J31" s="130"/>
    </row>
    <row r="32" spans="2:10" s="131" customFormat="1" ht="17.25" customHeight="1" thickBot="1">
      <c r="B32" s="124"/>
      <c r="C32" s="127"/>
      <c r="D32" s="127"/>
      <c r="E32" s="127"/>
      <c r="F32" s="127"/>
      <c r="G32" s="127"/>
      <c r="H32" s="127"/>
      <c r="I32" s="125"/>
      <c r="J32" s="130"/>
    </row>
    <row r="33" spans="2:10" s="131" customFormat="1" ht="23.25" customHeight="1" thickBot="1">
      <c r="B33" s="124"/>
      <c r="C33" s="127"/>
      <c r="D33" s="127"/>
      <c r="E33" s="127"/>
      <c r="F33" s="127"/>
      <c r="G33" s="127"/>
      <c r="H33" s="159" t="s">
        <v>54</v>
      </c>
      <c r="I33" s="160">
        <f>SUM(I17:I31)</f>
        <v>7428</v>
      </c>
      <c r="J33" s="130"/>
    </row>
    <row r="34" spans="2:10" s="131" customFormat="1" ht="4.5" customHeight="1">
      <c r="B34" s="124"/>
      <c r="C34" s="127"/>
      <c r="D34" s="127"/>
      <c r="E34" s="127"/>
      <c r="F34" s="127"/>
      <c r="G34" s="127"/>
      <c r="H34" s="127"/>
      <c r="I34" s="127"/>
      <c r="J34" s="130"/>
    </row>
    <row r="35" spans="2:10" s="131" customFormat="1" ht="6" customHeight="1">
      <c r="B35" s="124"/>
      <c r="C35" s="127"/>
      <c r="D35" s="127"/>
      <c r="E35" s="127"/>
      <c r="F35" s="127"/>
      <c r="G35" s="127"/>
      <c r="H35" s="127"/>
      <c r="I35" s="127"/>
      <c r="J35" s="130"/>
    </row>
    <row r="36" spans="2:10" s="131" customFormat="1" ht="23.25" customHeight="1">
      <c r="B36" s="124"/>
      <c r="C36" s="164" t="s">
        <v>50</v>
      </c>
      <c r="D36" s="127"/>
      <c r="E36" s="127"/>
      <c r="F36" s="127"/>
      <c r="G36" s="127"/>
      <c r="H36" s="127"/>
      <c r="I36" s="127"/>
      <c r="J36" s="130"/>
    </row>
    <row r="37" spans="2:10" s="131" customFormat="1" ht="20.25" customHeight="1">
      <c r="B37" s="124"/>
      <c r="C37" s="127"/>
      <c r="D37" s="127"/>
      <c r="E37" s="127"/>
      <c r="F37" s="127"/>
      <c r="G37" s="127"/>
      <c r="H37" s="127"/>
      <c r="I37" s="127"/>
      <c r="J37" s="130"/>
    </row>
    <row r="38" spans="2:10" s="131" customFormat="1" ht="23.25" customHeight="1">
      <c r="B38" s="124"/>
      <c r="C38" s="125" t="s">
        <v>61</v>
      </c>
      <c r="D38" s="127"/>
      <c r="E38" s="127"/>
      <c r="F38" s="127"/>
      <c r="G38" s="127"/>
      <c r="H38" s="127"/>
      <c r="I38" s="134" t="s">
        <v>123</v>
      </c>
      <c r="J38" s="130"/>
    </row>
    <row r="39" spans="2:10" s="131" customFormat="1" ht="23.25" customHeight="1">
      <c r="B39" s="124"/>
      <c r="C39" s="140" t="s">
        <v>44</v>
      </c>
      <c r="D39" s="127"/>
      <c r="E39" s="129">
        <v>0.8</v>
      </c>
      <c r="F39" s="127"/>
      <c r="G39" s="128" t="s">
        <v>45</v>
      </c>
      <c r="H39" s="143">
        <v>30</v>
      </c>
      <c r="I39" s="127"/>
      <c r="J39" s="130"/>
    </row>
    <row r="40" spans="2:10" s="131" customFormat="1" ht="23.25" customHeight="1">
      <c r="B40" s="124"/>
      <c r="C40" s="140" t="s">
        <v>59</v>
      </c>
      <c r="D40" s="127"/>
      <c r="E40" s="129">
        <v>0.9</v>
      </c>
      <c r="F40" s="127"/>
      <c r="G40" s="128" t="s">
        <v>46</v>
      </c>
      <c r="H40" s="149">
        <f>H39*(E40-E39)</f>
        <v>2.999999999999999</v>
      </c>
      <c r="I40" s="127"/>
      <c r="J40" s="130"/>
    </row>
    <row r="41" spans="2:14" s="131" customFormat="1" ht="23.25" customHeight="1">
      <c r="B41" s="124"/>
      <c r="C41" s="140" t="s">
        <v>91</v>
      </c>
      <c r="D41" s="127"/>
      <c r="E41" s="143">
        <v>100</v>
      </c>
      <c r="F41" s="127"/>
      <c r="G41" s="128" t="s">
        <v>43</v>
      </c>
      <c r="H41" s="168">
        <f>G31</f>
        <v>15</v>
      </c>
      <c r="I41" s="127"/>
      <c r="J41" s="130"/>
      <c r="M41" s="151"/>
      <c r="N41" s="152"/>
    </row>
    <row r="42" spans="2:11" s="131" customFormat="1" ht="23.25" customHeight="1" thickBot="1">
      <c r="B42" s="124"/>
      <c r="C42" s="140" t="s">
        <v>72</v>
      </c>
      <c r="D42" s="127"/>
      <c r="E42" s="139">
        <v>300</v>
      </c>
      <c r="F42" s="127"/>
      <c r="G42" s="128" t="s">
        <v>92</v>
      </c>
      <c r="H42" s="139">
        <v>100</v>
      </c>
      <c r="I42" s="127"/>
      <c r="J42" s="153"/>
      <c r="K42" s="152"/>
    </row>
    <row r="43" spans="2:10" s="131" customFormat="1" ht="23.25" customHeight="1" thickBot="1">
      <c r="B43" s="124"/>
      <c r="C43" s="140" t="s">
        <v>93</v>
      </c>
      <c r="D43" s="127"/>
      <c r="E43" s="126">
        <f>(E42/M6-H42)*12</f>
        <v>1825.2100840336136</v>
      </c>
      <c r="F43" s="127"/>
      <c r="G43" s="128" t="s">
        <v>60</v>
      </c>
      <c r="H43" s="154">
        <f>E43-E41*H41</f>
        <v>325.2100840336136</v>
      </c>
      <c r="I43" s="138">
        <f>H43*H40</f>
        <v>975.6302521008405</v>
      </c>
      <c r="J43" s="130"/>
    </row>
    <row r="44" spans="2:10" s="131" customFormat="1" ht="11.25" customHeight="1">
      <c r="B44" s="124"/>
      <c r="C44" s="127"/>
      <c r="D44" s="127"/>
      <c r="E44" s="128"/>
      <c r="F44" s="155"/>
      <c r="G44" s="127"/>
      <c r="H44" s="127"/>
      <c r="I44" s="127"/>
      <c r="J44" s="156"/>
    </row>
    <row r="45" spans="2:10" s="131" customFormat="1" ht="17.25" customHeight="1">
      <c r="B45" s="124"/>
      <c r="C45" s="125" t="s">
        <v>62</v>
      </c>
      <c r="D45" s="127"/>
      <c r="E45" s="127"/>
      <c r="F45" s="127"/>
      <c r="G45" s="127"/>
      <c r="H45" s="127"/>
      <c r="I45" s="127"/>
      <c r="J45" s="156"/>
    </row>
    <row r="46" spans="2:18" s="131" customFormat="1" ht="23.25" customHeight="1" thickBot="1">
      <c r="B46" s="124"/>
      <c r="C46" s="140" t="s">
        <v>73</v>
      </c>
      <c r="D46" s="127"/>
      <c r="E46" s="150">
        <v>20</v>
      </c>
      <c r="F46" s="128" t="s">
        <v>23</v>
      </c>
      <c r="G46" s="126">
        <f>E46/M6</f>
        <v>16.80672268907563</v>
      </c>
      <c r="H46" s="128"/>
      <c r="I46" s="127"/>
      <c r="J46" s="130"/>
      <c r="Q46" s="151">
        <f>IF(E6&lt;&gt;0,G46,E46)</f>
        <v>16.80672268907563</v>
      </c>
      <c r="R46" s="152" t="s">
        <v>48</v>
      </c>
    </row>
    <row r="47" spans="2:10" s="131" customFormat="1" ht="23.25" customHeight="1" thickBot="1">
      <c r="B47" s="124"/>
      <c r="C47" s="140" t="s">
        <v>74</v>
      </c>
      <c r="D47" s="127"/>
      <c r="E47" s="126">
        <f>Q46*12</f>
        <v>201.68067226890759</v>
      </c>
      <c r="F47" s="128" t="s">
        <v>47</v>
      </c>
      <c r="G47" s="149">
        <f>H39*E40</f>
        <v>27</v>
      </c>
      <c r="H47" s="128"/>
      <c r="I47" s="138">
        <f>E47*G47</f>
        <v>5445.378151260505</v>
      </c>
      <c r="J47" s="157"/>
    </row>
    <row r="48" spans="2:14" s="131" customFormat="1" ht="15.75" thickBot="1">
      <c r="B48" s="124"/>
      <c r="C48" s="127"/>
      <c r="D48" s="127"/>
      <c r="E48" s="127"/>
      <c r="F48" s="127"/>
      <c r="G48" s="158"/>
      <c r="H48" s="127"/>
      <c r="I48" s="127"/>
      <c r="J48" s="130"/>
      <c r="N48" s="151"/>
    </row>
    <row r="49" spans="2:13" s="131" customFormat="1" ht="18.75" thickBot="1">
      <c r="B49" s="124"/>
      <c r="C49" s="127"/>
      <c r="D49" s="127"/>
      <c r="E49" s="127"/>
      <c r="F49" s="127"/>
      <c r="G49" s="127"/>
      <c r="H49" s="159" t="s">
        <v>52</v>
      </c>
      <c r="I49" s="160">
        <f>I43+I47</f>
        <v>6421.008403361345</v>
      </c>
      <c r="J49" s="130"/>
      <c r="M49" s="181"/>
    </row>
    <row r="50" spans="2:10" ht="15.75" thickBot="1">
      <c r="B50" s="77"/>
      <c r="C50" s="61"/>
      <c r="D50" s="61"/>
      <c r="E50" s="61"/>
      <c r="F50" s="61"/>
      <c r="G50" s="61"/>
      <c r="H50" s="61"/>
      <c r="I50" s="61"/>
      <c r="J50" s="78"/>
    </row>
    <row r="51" spans="2:10" ht="21.75" thickBot="1">
      <c r="B51" s="77"/>
      <c r="C51" s="61"/>
      <c r="D51" s="61"/>
      <c r="E51" s="61"/>
      <c r="F51" s="61"/>
      <c r="G51" s="61"/>
      <c r="H51" s="70" t="s">
        <v>53</v>
      </c>
      <c r="I51" s="55">
        <f>I49-I33</f>
        <v>-1006.9915966386552</v>
      </c>
      <c r="J51" s="78"/>
    </row>
    <row r="52" spans="2:10" ht="15.75" thickBot="1">
      <c r="B52" s="77"/>
      <c r="C52" s="61"/>
      <c r="D52" s="61"/>
      <c r="E52" s="61"/>
      <c r="F52" s="61"/>
      <c r="G52" s="61"/>
      <c r="H52" s="61"/>
      <c r="I52" s="61"/>
      <c r="J52" s="78"/>
    </row>
    <row r="53" spans="2:10" ht="24.75" customHeight="1" thickBot="1">
      <c r="B53" s="77"/>
      <c r="C53" s="61"/>
      <c r="D53" s="61"/>
      <c r="E53" s="61"/>
      <c r="F53" s="61"/>
      <c r="G53" s="61"/>
      <c r="H53" s="178" t="s">
        <v>126</v>
      </c>
      <c r="I53" s="190">
        <f>I51*M6*-1/G47/12+E46</f>
        <v>23.69851851851852</v>
      </c>
      <c r="J53" s="78"/>
    </row>
    <row r="54" spans="2:10" ht="10.5" customHeight="1" thickBot="1">
      <c r="B54" s="79"/>
      <c r="C54" s="80"/>
      <c r="D54" s="80"/>
      <c r="E54" s="80"/>
      <c r="F54" s="80"/>
      <c r="G54" s="80"/>
      <c r="H54" s="183"/>
      <c r="I54" s="184"/>
      <c r="J54" s="81"/>
    </row>
    <row r="57" ht="15">
      <c r="I57" s="182"/>
    </row>
  </sheetData>
  <sheetProtection sheet="1"/>
  <mergeCells count="3">
    <mergeCell ref="F3:I3"/>
    <mergeCell ref="D25:D26"/>
    <mergeCell ref="E28:G28"/>
  </mergeCells>
  <printOptions/>
  <pageMargins left="0.6299212598425197" right="0.35433070866141736" top="0.5905511811023623" bottom="0.5905511811023623" header="0.5118110236220472" footer="0.31496062992125984"/>
  <pageSetup fitToHeight="1" fitToWidth="1" horizontalDpi="600" verticalDpi="600" orientation="portrait" paperSize="9" scale="74" r:id="rId3"/>
  <headerFooter alignWithMargins="0">
    <oddFooter>&amp;LLEL, Abt.2&amp;C&amp;F&amp;A&amp;R&amp;D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Investitionen Pferdehaltung</dc:title>
  <dc:subject>Wirtschaftlichkeit der Pensionspferdehaltung</dc:subject>
  <dc:creator>Dr. Volker Segger, LEL</dc:creator>
  <cp:keywords>Pferde, Pensionspferde, Wirtschaftlichkeit</cp:keywords>
  <dc:description/>
  <cp:lastModifiedBy>Segger, Volker (LEL)</cp:lastModifiedBy>
  <cp:lastPrinted>2018-04-13T08:04:59Z</cp:lastPrinted>
  <dcterms:created xsi:type="dcterms:W3CDTF">1998-11-13T09:10:29Z</dcterms:created>
  <dcterms:modified xsi:type="dcterms:W3CDTF">2018-04-13T08:17:40Z</dcterms:modified>
  <cp:category/>
  <cp:version/>
  <cp:contentType/>
  <cp:contentStatus/>
</cp:coreProperties>
</file>